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xl/tables/table2.xml" ContentType="application/vnd.openxmlformats-officedocument.spreadsheetml.table+xml"/>
  <Override PartName="/xl/queryTables/queryTable2.xml" ContentType="application/vnd.openxmlformats-officedocument.spreadsheetml.queryTable+xml"/>
  <Override PartName="/xl/tables/table3.xml" ContentType="application/vnd.openxmlformats-officedocument.spreadsheetml.table+xml"/>
  <Override PartName="/xl/queryTables/queryTable3.xml" ContentType="application/vnd.openxmlformats-officedocument.spreadsheetml.queryTable+xml"/>
  <Override PartName="/xl/tables/table4.xml" ContentType="application/vnd.openxmlformats-officedocument.spreadsheetml.table+xml"/>
  <Override PartName="/xl/queryTables/queryTable4.xml" ContentType="application/vnd.openxmlformats-officedocument.spreadsheetml.queryTable+xml"/>
  <Override PartName="/xl/tables/table5.xml" ContentType="application/vnd.openxmlformats-officedocument.spreadsheetml.table+xml"/>
  <Override PartName="/xl/queryTables/queryTable5.xml" ContentType="application/vnd.openxmlformats-officedocument.spreadsheetml.queryTable+xml"/>
  <Override PartName="/xl/tables/table6.xml" ContentType="application/vnd.openxmlformats-officedocument.spreadsheetml.table+xml"/>
  <Override PartName="/xl/queryTables/queryTable6.xml" ContentType="application/vnd.openxmlformats-officedocument.spreadsheetml.queryTable+xml"/>
  <Override PartName="/xl/tables/table7.xml" ContentType="application/vnd.openxmlformats-officedocument.spreadsheetml.table+xml"/>
  <Override PartName="/xl/queryTables/queryTable7.xml" ContentType="application/vnd.openxmlformats-officedocument.spreadsheetml.queryTable+xml"/>
  <Override PartName="/xl/tables/table8.xml" ContentType="application/vnd.openxmlformats-officedocument.spreadsheetml.table+xml"/>
  <Override PartName="/xl/queryTables/queryTable8.xml" ContentType="application/vnd.openxmlformats-officedocument.spreadsheetml.queryTable+xml"/>
  <Override PartName="/xl/tables/table9.xml" ContentType="application/vnd.openxmlformats-officedocument.spreadsheetml.table+xml"/>
  <Override PartName="/xl/queryTables/queryTable9.xml" ContentType="application/vnd.openxmlformats-officedocument.spreadsheetml.queryTable+xml"/>
  <Override PartName="/xl/tables/table10.xml" ContentType="application/vnd.openxmlformats-officedocument.spreadsheetml.table+xml"/>
  <Override PartName="/xl/queryTables/queryTable10.xml" ContentType="application/vnd.openxmlformats-officedocument.spreadsheetml.queryTable+xml"/>
  <Override PartName="/xl/tables/table11.xml" ContentType="application/vnd.openxmlformats-officedocument.spreadsheetml.table+xml"/>
  <Override PartName="/xl/queryTables/queryTable11.xml" ContentType="application/vnd.openxmlformats-officedocument.spreadsheetml.queryTable+xml"/>
  <Override PartName="/xl/tables/table12.xml" ContentType="application/vnd.openxmlformats-officedocument.spreadsheetml.table+xml"/>
  <Override PartName="/xl/queryTables/queryTable12.xml" ContentType="application/vnd.openxmlformats-officedocument.spreadsheetml.queryTable+xml"/>
  <Override PartName="/xl/tables/table13.xml" ContentType="application/vnd.openxmlformats-officedocument.spreadsheetml.table+xml"/>
  <Override PartName="/xl/queryTables/queryTable13.xml" ContentType="application/vnd.openxmlformats-officedocument.spreadsheetml.queryTable+xml"/>
  <Override PartName="/xl/tables/table14.xml" ContentType="application/vnd.openxmlformats-officedocument.spreadsheetml.table+xml"/>
  <Override PartName="/xl/queryTables/queryTable14.xml" ContentType="application/vnd.openxmlformats-officedocument.spreadsheetml.queryTable+xml"/>
  <Override PartName="/xl/tables/table15.xml" ContentType="application/vnd.openxmlformats-officedocument.spreadsheetml.table+xml"/>
  <Override PartName="/xl/queryTables/queryTable15.xml" ContentType="application/vnd.openxmlformats-officedocument.spreadsheetml.queryTable+xml"/>
  <Override PartName="/xl/tables/table16.xml" ContentType="application/vnd.openxmlformats-officedocument.spreadsheetml.table+xml"/>
  <Override PartName="/xl/queryTables/queryTable16.xml" ContentType="application/vnd.openxmlformats-officedocument.spreadsheetml.queryTable+xml"/>
  <Override PartName="/xl/tables/table17.xml" ContentType="application/vnd.openxmlformats-officedocument.spreadsheetml.table+xml"/>
  <Override PartName="/xl/queryTables/queryTable17.xml" ContentType="application/vnd.openxmlformats-officedocument.spreadsheetml.queryTable+xml"/>
  <Override PartName="/xl/tables/table18.xml" ContentType="application/vnd.openxmlformats-officedocument.spreadsheetml.table+xml"/>
  <Override PartName="/xl/queryTables/queryTable18.xml" ContentType="application/vnd.openxmlformats-officedocument.spreadsheetml.queryTable+xml"/>
  <Override PartName="/xl/tables/table19.xml" ContentType="application/vnd.openxmlformats-officedocument.spreadsheetml.table+xml"/>
  <Override PartName="/xl/queryTables/queryTable19.xml" ContentType="application/vnd.openxmlformats-officedocument.spreadsheetml.queryTable+xml"/>
  <Override PartName="/xl/tables/table20.xml" ContentType="application/vnd.openxmlformats-officedocument.spreadsheetml.table+xml"/>
  <Override PartName="/xl/queryTables/queryTable20.xml" ContentType="application/vnd.openxmlformats-officedocument.spreadsheetml.queryTable+xml"/>
  <Override PartName="/xl/tables/table21.xml" ContentType="application/vnd.openxmlformats-officedocument.spreadsheetml.table+xml"/>
  <Override PartName="/xl/queryTables/queryTable21.xml" ContentType="application/vnd.openxmlformats-officedocument.spreadsheetml.queryTable+xml"/>
  <Override PartName="/xl/tables/table22.xml" ContentType="application/vnd.openxmlformats-officedocument.spreadsheetml.table+xml"/>
  <Override PartName="/xl/queryTables/queryTable22.xml" ContentType="application/vnd.openxmlformats-officedocument.spreadsheetml.queryTable+xml"/>
  <Override PartName="/xl/drawings/drawing1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activeX/activeX2.xml" ContentType="application/vnd.ms-office.activeX+xml"/>
  <Override PartName="/xl/activeX/activeX2.bin" ContentType="application/vnd.ms-office.activeX"/>
  <Override PartName="/xl/activeX/activeX3.xml" ContentType="application/vnd.ms-office.activeX+xml"/>
  <Override PartName="/xl/activeX/activeX3.bin" ContentType="application/vnd.ms-office.activeX"/>
  <Override PartName="/xl/activeX/activeX4.xml" ContentType="application/vnd.ms-office.activeX+xml"/>
  <Override PartName="/xl/activeX/activeX4.bin" ContentType="application/vnd.ms-office.activeX"/>
  <Override PartName="/xl/activeX/activeX5.xml" ContentType="application/vnd.ms-office.activeX+xml"/>
  <Override PartName="/xl/activeX/activeX5.bin" ContentType="application/vnd.ms-office.activeX"/>
  <Override PartName="/xl/activeX/activeX6.xml" ContentType="application/vnd.ms-office.activeX+xml"/>
  <Override PartName="/xl/activeX/activeX6.bin" ContentType="application/vnd.ms-office.activeX"/>
  <Override PartName="/xl/activeX/activeX7.xml" ContentType="application/vnd.ms-office.activeX+xml"/>
  <Override PartName="/xl/activeX/activeX7.bin" ContentType="application/vnd.ms-office.activeX"/>
  <Override PartName="/xl/activeX/activeX8.xml" ContentType="application/vnd.ms-office.activeX+xml"/>
  <Override PartName="/xl/activeX/activeX8.bin" ContentType="application/vnd.ms-office.activeX"/>
  <Override PartName="/xl/comments1.xml" ContentType="application/vnd.openxmlformats-officedocument.spreadsheetml.comments+xml"/>
  <Override PartName="/xl/tables/table23.xml" ContentType="application/vnd.openxmlformats-officedocument.spreadsheetml.table+xml"/>
  <Override PartName="/xl/queryTables/queryTable23.xml" ContentType="application/vnd.openxmlformats-officedocument.spreadsheetml.queryTable+xml"/>
  <Override PartName="/xl/tables/table24.xml" ContentType="application/vnd.openxmlformats-officedocument.spreadsheetml.table+xml"/>
  <Override PartName="/xl/queryTables/queryTable24.xml" ContentType="application/vnd.openxmlformats-officedocument.spreadsheetml.queryTable+xml"/>
  <Override PartName="/xl/tables/table25.xml" ContentType="application/vnd.openxmlformats-officedocument.spreadsheetml.table+xml"/>
  <Override PartName="/xl/queryTables/queryTable25.xml" ContentType="application/vnd.openxmlformats-officedocument.spreadsheetml.queryTable+xml"/>
  <Override PartName="/xl/tables/table26.xml" ContentType="application/vnd.openxmlformats-officedocument.spreadsheetml.table+xml"/>
  <Override PartName="/xl/queryTables/queryTable26.xml" ContentType="application/vnd.openxmlformats-officedocument.spreadsheetml.queryTable+xml"/>
  <Override PartName="/xl/tables/table27.xml" ContentType="application/vnd.openxmlformats-officedocument.spreadsheetml.table+xml"/>
  <Override PartName="/xl/queryTables/queryTable27.xml" ContentType="application/vnd.openxmlformats-officedocument.spreadsheetml.queryTable+xml"/>
  <Override PartName="/xl/tables/table28.xml" ContentType="application/vnd.openxmlformats-officedocument.spreadsheetml.table+xml"/>
  <Override PartName="/xl/queryTables/queryTable28.xml" ContentType="application/vnd.openxmlformats-officedocument.spreadsheetml.queryTable+xml"/>
  <Override PartName="/xl/tables/table29.xml" ContentType="application/vnd.openxmlformats-officedocument.spreadsheetml.table+xml"/>
  <Override PartName="/xl/queryTables/queryTable29.xml" ContentType="application/vnd.openxmlformats-officedocument.spreadsheetml.queryTable+xml"/>
  <Override PartName="/xl/tables/table30.xml" ContentType="application/vnd.openxmlformats-officedocument.spreadsheetml.table+xml"/>
  <Override PartName="/xl/queryTables/queryTable30.xml" ContentType="application/vnd.openxmlformats-officedocument.spreadsheetml.queryTable+xml"/>
  <Override PartName="/xl/tables/table31.xml" ContentType="application/vnd.openxmlformats-officedocument.spreadsheetml.table+xml"/>
  <Override PartName="/xl/queryTables/queryTable31.xml" ContentType="application/vnd.openxmlformats-officedocument.spreadsheetml.query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customXml/itemProps6.xml" ContentType="application/vnd.openxmlformats-officedocument.customXmlProperties+xml"/>
  <Override PartName="/customXml/itemProps7.xml" ContentType="application/vnd.openxmlformats-officedocument.customXmlProperties+xml"/>
  <Override PartName="/customXml/itemProps8.xml" ContentType="application/vnd.openxmlformats-officedocument.customXmlProperties+xml"/>
  <Override PartName="/customXml/itemProps9.xml" ContentType="application/vnd.openxmlformats-officedocument.customXmlProperties+xml"/>
  <Override PartName="/customXml/itemProps10.xml" ContentType="application/vnd.openxmlformats-officedocument.customXmlProperties+xml"/>
  <Override PartName="/customXml/itemProps11.xml" ContentType="application/vnd.openxmlformats-officedocument.customXmlProperties+xml"/>
  <Override PartName="/customXml/itemProps12.xml" ContentType="application/vnd.openxmlformats-officedocument.customXmlProperties+xml"/>
  <Override PartName="/customXml/itemProps13.xml" ContentType="application/vnd.openxmlformats-officedocument.customXmlProperties+xml"/>
  <Override PartName="/customXml/itemProps14.xml" ContentType="application/vnd.openxmlformats-officedocument.customXmlProperties+xml"/>
  <Override PartName="/customXml/itemProps15.xml" ContentType="application/vnd.openxmlformats-officedocument.customXmlProperties+xml"/>
  <Override PartName="/customXml/itemProps16.xml" ContentType="application/vnd.openxmlformats-officedocument.customXmlProperties+xml"/>
  <Override PartName="/customXml/itemProps17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Bear\Documents\"/>
    </mc:Choice>
  </mc:AlternateContent>
  <xr:revisionPtr revIDLastSave="0" documentId="13_ncr:1_{4A54CA15-0FF1-4CE9-AB56-B07497E88997}" xr6:coauthVersionLast="47" xr6:coauthVersionMax="47" xr10:uidLastSave="{00000000-0000-0000-0000-000000000000}"/>
  <bookViews>
    <workbookView xWindow="-120" yWindow="-120" windowWidth="29040" windowHeight="15720" tabRatio="741" firstSheet="23" activeTab="23" xr2:uid="{00000000-000D-0000-FFFF-FFFF00000000}"/>
  </bookViews>
  <sheets>
    <sheet name="Countries" sheetId="41" state="hidden" r:id="rId1"/>
    <sheet name="Regions" sheetId="40" state="hidden" r:id="rId2"/>
    <sheet name="Vars" sheetId="43" state="hidden" r:id="rId3"/>
    <sheet name="Gold_Price" sheetId="45" state="hidden" r:id="rId4"/>
    <sheet name="WQ6 Offers" sheetId="59" state="hidden" r:id="rId5"/>
    <sheet name="WQ5 Offers" sheetId="58" state="hidden" r:id="rId6"/>
    <sheet name="WQ4 Offers" sheetId="57" state="hidden" r:id="rId7"/>
    <sheet name="WQ3 Offers" sheetId="56" state="hidden" r:id="rId8"/>
    <sheet name="WQ2 Offers" sheetId="55" state="hidden" r:id="rId9"/>
    <sheet name="WQ1 Offers" sheetId="54" state="hidden" r:id="rId10"/>
    <sheet name="FQ7 Offers" sheetId="53" state="hidden" r:id="rId11"/>
    <sheet name="FQ6 Offers" sheetId="52" state="hidden" r:id="rId12"/>
    <sheet name="FQ4 Offers" sheetId="51" state="hidden" r:id="rId13"/>
    <sheet name="FQ3 Offers" sheetId="50" state="hidden" r:id="rId14"/>
    <sheet name="FQ2 Offers" sheetId="49" state="hidden" r:id="rId15"/>
    <sheet name="HQ5 Offers" sheetId="48" state="hidden" r:id="rId16"/>
    <sheet name="HQ4 Offers" sheetId="47" state="hidden" r:id="rId17"/>
    <sheet name="HQ2 Offers" sheetId="46" state="hidden" r:id="rId18"/>
    <sheet name="AQ5 Offers" sheetId="64" state="hidden" r:id="rId19"/>
    <sheet name="AQ4 Offers" sheetId="63" state="hidden" r:id="rId20"/>
    <sheet name="AQ3 Offers" sheetId="62" state="hidden" r:id="rId21"/>
    <sheet name="AQ2 Offers" sheetId="61" state="hidden" r:id="rId22"/>
    <sheet name="AQ1 Offers" sheetId="60" state="hidden" r:id="rId23"/>
    <sheet name="General information" sheetId="7" r:id="rId24"/>
    <sheet name="Houses" sheetId="1" r:id="rId25"/>
    <sheet name="Weapons" sheetId="2" r:id="rId26"/>
    <sheet name="Airplanes" sheetId="4" r:id="rId27"/>
    <sheet name="Food" sheetId="3" r:id="rId28"/>
    <sheet name="Consolidated Results" sheetId="8" r:id="rId29"/>
    <sheet name="Consolidated Stock" sheetId="10" r:id="rId30"/>
    <sheet name="Return on Investment" sheetId="13" r:id="rId31"/>
    <sheet name="Effective Tax" sheetId="5" r:id="rId32"/>
    <sheet name="HQ3 Offers" sheetId="24" state="hidden" r:id="rId33"/>
    <sheet name="HQ1 Offers" sheetId="23" state="hidden" r:id="rId34"/>
    <sheet name="FQ5 Offers" sheetId="22" state="hidden" r:id="rId35"/>
    <sheet name="FQ1 Offers" sheetId="21" state="hidden" r:id="rId36"/>
    <sheet name="WQ7 Offers" sheetId="20" state="hidden" r:id="rId37"/>
    <sheet name="ARM Offers" sheetId="19" state="hidden" r:id="rId38"/>
    <sheet name="HRM Offers" sheetId="18" state="hidden" r:id="rId39"/>
    <sheet name="FRM Offers" sheetId="17" state="hidden" r:id="rId40"/>
    <sheet name="WRM Offers" sheetId="15" state="hidden" r:id="rId41"/>
  </sheets>
  <definedNames>
    <definedName name="APIKEY">'General information'!$B$37</definedName>
    <definedName name="ExternalData_1" localSheetId="22" hidden="1">'AQ1 Offers'!$A$1:$F$31</definedName>
    <definedName name="ExternalData_1" localSheetId="3" hidden="1">Gold_Price!$A$1:$A$2</definedName>
    <definedName name="ExternalData_1" localSheetId="17" hidden="1">'HQ2 Offers'!$A$1:$F$31</definedName>
    <definedName name="ExternalData_1" localSheetId="1" hidden="1">'Regions'!$A$1:$BT$575</definedName>
    <definedName name="ExternalData_1" localSheetId="40" hidden="1">'WRM Offers'!$A$1:$F$31</definedName>
    <definedName name="ExternalData_10" localSheetId="8" hidden="1">'WQ2 Offers'!$A$1:$F$31</definedName>
    <definedName name="ExternalData_11" localSheetId="7" hidden="1">'WQ3 Offers'!$A$1:$F$31</definedName>
    <definedName name="ExternalData_12" localSheetId="6" hidden="1">'WQ4 Offers'!$A$1:$F$31</definedName>
    <definedName name="ExternalData_13" localSheetId="5" hidden="1">'WQ5 Offers'!$A$1:$F$31</definedName>
    <definedName name="ExternalData_14" localSheetId="4" hidden="1">'WQ6 Offers'!$A$1:$F$31</definedName>
    <definedName name="ExternalData_2" localSheetId="21" hidden="1">'AQ2 Offers'!$A$1:$F$31</definedName>
    <definedName name="ExternalData_2" localSheetId="0" hidden="1">'Countries'!$A$1:$AL$75</definedName>
    <definedName name="ExternalData_2" localSheetId="39" hidden="1">'FRM Offers'!$A$1:$F$31</definedName>
    <definedName name="ExternalData_2" localSheetId="16" hidden="1">'HQ4 Offers'!$A$1:$F$31</definedName>
    <definedName name="ExternalData_3" localSheetId="20" hidden="1">'AQ3 Offers'!$A$1:$F$31</definedName>
    <definedName name="ExternalData_3" localSheetId="15" hidden="1">'HQ5 Offers'!$A$1:$F$31</definedName>
    <definedName name="ExternalData_3" localSheetId="38" hidden="1">'HRM Offers'!$A$1:$F$31</definedName>
    <definedName name="ExternalData_4" localSheetId="19" hidden="1">'AQ4 Offers'!$A$1:$F$31</definedName>
    <definedName name="ExternalData_4" localSheetId="37" hidden="1">'ARM Offers'!$A$1:$F$31</definedName>
    <definedName name="ExternalData_4" localSheetId="14" hidden="1">'FQ2 Offers'!$A$1:$F$31</definedName>
    <definedName name="ExternalData_5" localSheetId="18" hidden="1">'AQ5 Offers'!$A$1:$F$31</definedName>
    <definedName name="ExternalData_5" localSheetId="13" hidden="1">'FQ3 Offers'!$A$1:$F$31</definedName>
    <definedName name="ExternalData_5" localSheetId="36" hidden="1">'WQ7 Offers'!$A$1:$F$31</definedName>
    <definedName name="ExternalData_6" localSheetId="35" hidden="1">'FQ1 Offers'!$A$1:$F$31</definedName>
    <definedName name="ExternalData_6" localSheetId="12" hidden="1">'FQ4 Offers'!$A$1:$F$31</definedName>
    <definedName name="ExternalData_7" localSheetId="34" hidden="1">'FQ5 Offers'!$A$1:$F$31</definedName>
    <definedName name="ExternalData_7" localSheetId="11" hidden="1">'FQ6 Offers'!$A$1:$F$31</definedName>
    <definedName name="ExternalData_8" localSheetId="10" hidden="1">'FQ7 Offers'!$A$1:$F$31</definedName>
    <definedName name="ExternalData_8" localSheetId="33" hidden="1">'HQ1 Offers'!$A$1:$F$31</definedName>
    <definedName name="ExternalData_9" localSheetId="32" hidden="1">'HQ3 Offers'!$A$1:$F$31</definedName>
    <definedName name="ExternalData_9" localSheetId="9" hidden="1">'WQ1 Offers'!$A$1:$F$31</definedName>
    <definedName name="RegionsAirplanes1">Vars!$E$1:$E$39</definedName>
    <definedName name="RegionsAirplanes2">Vars!$F$1:$F$39</definedName>
    <definedName name="RegionsFood1">Vars!$G$1:$G$39</definedName>
    <definedName name="RegionsFood2">Vars!$H$1:$H$39</definedName>
    <definedName name="RegionsHouse1">Vars!$A$1:$A$39</definedName>
    <definedName name="RegionsHouse2">Vars!$B$1:$B$39</definedName>
    <definedName name="RegionsWeapons1">Vars!$C$1:$C$39</definedName>
    <definedName name="RegionsWeapons2">Vars!$D$1:$D$39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P35" i="3" l="1"/>
  <c r="P34" i="3"/>
  <c r="P33" i="3"/>
  <c r="P32" i="3"/>
  <c r="P31" i="3"/>
  <c r="P30" i="3"/>
  <c r="M29" i="4"/>
  <c r="M28" i="4"/>
  <c r="M27" i="4"/>
  <c r="M26" i="4"/>
  <c r="M25" i="4"/>
  <c r="M24" i="4"/>
  <c r="P34" i="2"/>
  <c r="P33" i="2"/>
  <c r="P32" i="2"/>
  <c r="P31" i="2"/>
  <c r="P30" i="2"/>
  <c r="P29" i="2"/>
  <c r="N29" i="1"/>
  <c r="N28" i="1"/>
  <c r="N27" i="1"/>
  <c r="N26" i="1"/>
  <c r="C12" i="7"/>
  <c r="O2" i="7" a="1"/>
  <c r="O2" i="7" s="1"/>
  <c r="L33" i="7"/>
  <c r="K33" i="7"/>
  <c r="L32" i="7"/>
  <c r="K32" i="7"/>
  <c r="L34" i="7"/>
  <c r="K34" i="7"/>
  <c r="D34" i="7"/>
  <c r="C34" i="7"/>
  <c r="D33" i="7"/>
  <c r="D32" i="7"/>
  <c r="C33" i="7"/>
  <c r="C32" i="7"/>
  <c r="P22" i="7"/>
  <c r="O22" i="7"/>
  <c r="P8" i="7"/>
  <c r="O8" i="7"/>
  <c r="H22" i="7"/>
  <c r="G22" i="7"/>
  <c r="H8" i="7"/>
  <c r="G8" i="7"/>
  <c r="H23" i="7"/>
  <c r="G23" i="7"/>
  <c r="P23" i="7"/>
  <c r="O23" i="7"/>
  <c r="P9" i="7"/>
  <c r="O9" i="7"/>
  <c r="G9" i="7"/>
  <c r="H9" i="7"/>
  <c r="D29" i="7"/>
  <c r="D28" i="7"/>
  <c r="D27" i="7"/>
  <c r="D26" i="7"/>
  <c r="D25" i="7"/>
  <c r="D24" i="7"/>
  <c r="D23" i="7"/>
  <c r="D22" i="7"/>
  <c r="C29" i="7"/>
  <c r="C28" i="7"/>
  <c r="C27" i="7"/>
  <c r="C26" i="7"/>
  <c r="C25" i="7"/>
  <c r="C24" i="7"/>
  <c r="C23" i="7"/>
  <c r="C22" i="7"/>
  <c r="L29" i="7"/>
  <c r="L28" i="7"/>
  <c r="L27" i="7"/>
  <c r="L26" i="7"/>
  <c r="L25" i="7"/>
  <c r="L24" i="7"/>
  <c r="L23" i="7"/>
  <c r="L22" i="7"/>
  <c r="K29" i="7"/>
  <c r="K28" i="7"/>
  <c r="K27" i="7"/>
  <c r="K26" i="7"/>
  <c r="K25" i="7"/>
  <c r="K24" i="7"/>
  <c r="K23" i="7"/>
  <c r="K22" i="7"/>
  <c r="L15" i="7"/>
  <c r="L14" i="7"/>
  <c r="L13" i="7"/>
  <c r="L12" i="7"/>
  <c r="L11" i="7"/>
  <c r="L10" i="7"/>
  <c r="L9" i="7"/>
  <c r="L8" i="7"/>
  <c r="K15" i="7"/>
  <c r="K14" i="7"/>
  <c r="K13" i="7"/>
  <c r="K12" i="7"/>
  <c r="K11" i="7"/>
  <c r="K10" i="7"/>
  <c r="K9" i="7"/>
  <c r="K8" i="7"/>
  <c r="C14" i="7"/>
  <c r="C13" i="7"/>
  <c r="C11" i="7"/>
  <c r="C10" i="7"/>
  <c r="C9" i="7"/>
  <c r="C8" i="7"/>
  <c r="C15" i="7"/>
  <c r="D15" i="7"/>
  <c r="D14" i="7"/>
  <c r="D13" i="7"/>
  <c r="D12" i="7"/>
  <c r="D11" i="7"/>
  <c r="D10" i="7"/>
  <c r="D9" i="7"/>
  <c r="D8" i="7"/>
  <c r="P5" i="7"/>
  <c r="O5" i="7"/>
  <c r="P19" i="7"/>
  <c r="O19" i="7"/>
  <c r="J33" i="7"/>
  <c r="J32" i="7"/>
  <c r="B33" i="7"/>
  <c r="B32" i="7"/>
  <c r="H19" i="7"/>
  <c r="G19" i="7"/>
  <c r="H5" i="7"/>
  <c r="G5" i="7"/>
  <c r="H1" i="43" a="1"/>
  <c r="H1" i="43" s="1"/>
  <c r="G1" i="43" a="1"/>
  <c r="G1" i="43" s="1"/>
  <c r="F1" i="43" a="1"/>
  <c r="F1" i="43" s="1"/>
  <c r="E1" i="43" a="1"/>
  <c r="E1" i="43" s="1"/>
  <c r="D1" i="43" a="1"/>
  <c r="D1" i="43" s="1"/>
  <c r="C1" i="43" a="1"/>
  <c r="C1" i="43" s="1"/>
  <c r="B1" i="43" a="1"/>
  <c r="B1" i="43" s="1"/>
  <c r="A1" i="43" a="1"/>
  <c r="A1" i="43" s="1"/>
  <c r="E8" i="1" l="1"/>
  <c r="E9" i="1"/>
  <c r="E5" i="1"/>
  <c r="E7" i="1"/>
  <c r="E6" i="1"/>
  <c r="O27" i="1"/>
  <c r="D7" i="10" s="1"/>
  <c r="N25" i="1"/>
  <c r="O25" i="1" s="1"/>
  <c r="D5" i="10" s="1"/>
  <c r="N24" i="1"/>
  <c r="C4" i="10" s="1"/>
  <c r="P35" i="2"/>
  <c r="C21" i="10" s="1"/>
  <c r="P28" i="2"/>
  <c r="C14" i="10" s="1"/>
  <c r="P28" i="3"/>
  <c r="Q28" i="3" s="1"/>
  <c r="L14" i="10" s="1"/>
  <c r="P29" i="3"/>
  <c r="K15" i="10" s="1"/>
  <c r="K19" i="10"/>
  <c r="E32" i="7"/>
  <c r="E33" i="7"/>
  <c r="E34" i="7"/>
  <c r="M32" i="7"/>
  <c r="H10" i="7"/>
  <c r="D38" i="1" s="1"/>
  <c r="G10" i="7"/>
  <c r="D5" i="1" s="1"/>
  <c r="F5" i="1" s="1"/>
  <c r="W43" i="13"/>
  <c r="W41" i="13"/>
  <c r="W40" i="13"/>
  <c r="J43" i="13"/>
  <c r="J41" i="13"/>
  <c r="J40" i="13"/>
  <c r="W31" i="13"/>
  <c r="W29" i="13"/>
  <c r="W28" i="13"/>
  <c r="J31" i="13"/>
  <c r="J29" i="13"/>
  <c r="J28" i="13"/>
  <c r="W19" i="13"/>
  <c r="W17" i="13"/>
  <c r="W16" i="13"/>
  <c r="J19" i="13"/>
  <c r="J17" i="13"/>
  <c r="J16" i="13"/>
  <c r="W7" i="13"/>
  <c r="W5" i="13"/>
  <c r="W4" i="13"/>
  <c r="J7" i="13"/>
  <c r="J5" i="13"/>
  <c r="J4" i="13"/>
  <c r="Q46" i="13"/>
  <c r="R46" i="13" s="1"/>
  <c r="S46" i="13" s="1"/>
  <c r="D46" i="13"/>
  <c r="E46" i="13" s="1"/>
  <c r="F46" i="13" s="1"/>
  <c r="Q45" i="13"/>
  <c r="D45" i="13"/>
  <c r="V44" i="13"/>
  <c r="Q44" i="13"/>
  <c r="I44" i="13"/>
  <c r="D44" i="13"/>
  <c r="Q43" i="13"/>
  <c r="D43" i="13"/>
  <c r="V42" i="13"/>
  <c r="Q42" i="13"/>
  <c r="I42" i="13"/>
  <c r="D42" i="13"/>
  <c r="Q41" i="13"/>
  <c r="D41" i="13"/>
  <c r="Q40" i="13"/>
  <c r="D40" i="13"/>
  <c r="Q34" i="13"/>
  <c r="Q33" i="13"/>
  <c r="V32" i="13"/>
  <c r="Q32" i="13"/>
  <c r="Q31" i="13"/>
  <c r="V30" i="13"/>
  <c r="Q30" i="13"/>
  <c r="Q29" i="13"/>
  <c r="Q28" i="13"/>
  <c r="D34" i="13"/>
  <c r="D33" i="13"/>
  <c r="I32" i="13"/>
  <c r="D32" i="13"/>
  <c r="D31" i="13"/>
  <c r="I30" i="13"/>
  <c r="D30" i="13"/>
  <c r="D29" i="13"/>
  <c r="D28" i="13"/>
  <c r="Q22" i="13"/>
  <c r="Q21" i="13"/>
  <c r="V20" i="13"/>
  <c r="Q20" i="13"/>
  <c r="Q19" i="13"/>
  <c r="V18" i="13"/>
  <c r="Q18" i="13"/>
  <c r="Q17" i="13"/>
  <c r="Q16" i="13"/>
  <c r="I20" i="13"/>
  <c r="I18" i="13"/>
  <c r="D22" i="13"/>
  <c r="D21" i="13"/>
  <c r="D20" i="13"/>
  <c r="D19" i="13"/>
  <c r="D18" i="13"/>
  <c r="D17" i="13"/>
  <c r="D16" i="13"/>
  <c r="V8" i="13"/>
  <c r="V6" i="13"/>
  <c r="I8" i="13"/>
  <c r="I6" i="13"/>
  <c r="S10" i="13"/>
  <c r="Q10" i="13"/>
  <c r="S9" i="13"/>
  <c r="Q9" i="13"/>
  <c r="Q8" i="13"/>
  <c r="Q7" i="13"/>
  <c r="Q6" i="13"/>
  <c r="Q5" i="13"/>
  <c r="Q4" i="13"/>
  <c r="D10" i="13"/>
  <c r="D9" i="13"/>
  <c r="D8" i="13"/>
  <c r="D7" i="13"/>
  <c r="D6" i="13"/>
  <c r="D5" i="13"/>
  <c r="D4" i="13"/>
  <c r="L2" i="7"/>
  <c r="P24" i="7"/>
  <c r="O24" i="7"/>
  <c r="P10" i="7"/>
  <c r="D19" i="4" s="1"/>
  <c r="O10" i="7"/>
  <c r="D29" i="4" s="1"/>
  <c r="H24" i="7"/>
  <c r="E39" i="2" s="1"/>
  <c r="J39" i="2" s="1"/>
  <c r="G24" i="7"/>
  <c r="F2" i="7" a="1"/>
  <c r="F2" i="7" s="1"/>
  <c r="D30" i="10"/>
  <c r="G30" i="10" s="1"/>
  <c r="D29" i="10"/>
  <c r="G29" i="10" s="1"/>
  <c r="D28" i="10"/>
  <c r="G28" i="10" s="1"/>
  <c r="D27" i="10"/>
  <c r="G27" i="10" s="1"/>
  <c r="D26" i="10"/>
  <c r="G26" i="10" s="1"/>
  <c r="F30" i="10"/>
  <c r="F29" i="10"/>
  <c r="F28" i="10"/>
  <c r="F27" i="10"/>
  <c r="F26" i="10"/>
  <c r="K4" i="10"/>
  <c r="M4" i="10"/>
  <c r="K5" i="10"/>
  <c r="M5" i="10"/>
  <c r="K6" i="10"/>
  <c r="M6" i="10"/>
  <c r="K7" i="10"/>
  <c r="M7" i="10"/>
  <c r="K8" i="10"/>
  <c r="M8" i="10"/>
  <c r="K9" i="10"/>
  <c r="M9" i="10"/>
  <c r="K10" i="10"/>
  <c r="M10" i="10"/>
  <c r="M14" i="10"/>
  <c r="M15" i="10"/>
  <c r="K16" i="10"/>
  <c r="M16" i="10"/>
  <c r="K17" i="10"/>
  <c r="M17" i="10"/>
  <c r="K18" i="10"/>
  <c r="M18" i="10"/>
  <c r="M19" i="10"/>
  <c r="K20" i="10"/>
  <c r="M20" i="10"/>
  <c r="K21" i="10"/>
  <c r="M21" i="10"/>
  <c r="K22" i="10"/>
  <c r="M22" i="10"/>
  <c r="J12" i="10"/>
  <c r="E14" i="10"/>
  <c r="C15" i="10"/>
  <c r="E15" i="10"/>
  <c r="C16" i="10"/>
  <c r="E16" i="10"/>
  <c r="C17" i="10"/>
  <c r="E17" i="10"/>
  <c r="C18" i="10"/>
  <c r="E18" i="10"/>
  <c r="C19" i="10"/>
  <c r="E19" i="10"/>
  <c r="C20" i="10"/>
  <c r="E20" i="10"/>
  <c r="E21" i="10"/>
  <c r="C22" i="10"/>
  <c r="E22" i="10"/>
  <c r="B12" i="10"/>
  <c r="J2" i="10"/>
  <c r="E4" i="10"/>
  <c r="E5" i="10"/>
  <c r="C6" i="10"/>
  <c r="E6" i="10"/>
  <c r="E7" i="10"/>
  <c r="C8" i="10"/>
  <c r="E8" i="10"/>
  <c r="C9" i="10"/>
  <c r="E9" i="10"/>
  <c r="C10" i="10"/>
  <c r="E10" i="10"/>
  <c r="B2" i="10"/>
  <c r="E25" i="4"/>
  <c r="F5" i="4"/>
  <c r="N29" i="4"/>
  <c r="L9" i="10" s="1"/>
  <c r="N28" i="4"/>
  <c r="L8" i="10" s="1"/>
  <c r="N27" i="4"/>
  <c r="N26" i="4"/>
  <c r="N24" i="4"/>
  <c r="Q24" i="4" s="1"/>
  <c r="O4" i="10" s="1"/>
  <c r="N25" i="4"/>
  <c r="L5" i="10" s="1"/>
  <c r="P24" i="4"/>
  <c r="N4" i="10" s="1"/>
  <c r="G29" i="2"/>
  <c r="G17" i="2"/>
  <c r="Q34" i="2"/>
  <c r="D20" i="10" s="1"/>
  <c r="Q33" i="2"/>
  <c r="D19" i="10" s="1"/>
  <c r="Q32" i="2"/>
  <c r="D18" i="10" s="1"/>
  <c r="Q31" i="2"/>
  <c r="D17" i="10" s="1"/>
  <c r="Q30" i="2"/>
  <c r="D16" i="10" s="1"/>
  <c r="Q29" i="2"/>
  <c r="D15" i="10" s="1"/>
  <c r="G5" i="2"/>
  <c r="E25" i="1"/>
  <c r="O29" i="1"/>
  <c r="D9" i="10" s="1"/>
  <c r="O28" i="1"/>
  <c r="D8" i="10" s="1"/>
  <c r="O26" i="1"/>
  <c r="D6" i="10" s="1"/>
  <c r="Q35" i="2" l="1"/>
  <c r="D21" i="10" s="1"/>
  <c r="C5" i="10"/>
  <c r="C7" i="10"/>
  <c r="E8" i="2"/>
  <c r="M8" i="2" s="1"/>
  <c r="E5" i="3"/>
  <c r="K14" i="10"/>
  <c r="D17" i="4"/>
  <c r="K17" i="4" s="1"/>
  <c r="D7" i="4"/>
  <c r="K7" i="4" s="1"/>
  <c r="E29" i="2"/>
  <c r="J29" i="2" s="1"/>
  <c r="D27" i="4"/>
  <c r="G27" i="4" s="1"/>
  <c r="D38" i="4"/>
  <c r="E6" i="2"/>
  <c r="M6" i="2" s="1"/>
  <c r="E10" i="2"/>
  <c r="M10" i="2" s="1"/>
  <c r="E11" i="2"/>
  <c r="H27" i="10"/>
  <c r="E9" i="2"/>
  <c r="M9" i="2" s="1"/>
  <c r="E32" i="2"/>
  <c r="E33" i="2"/>
  <c r="E30" i="2"/>
  <c r="E31" i="2"/>
  <c r="E41" i="2"/>
  <c r="E5" i="2"/>
  <c r="F5" i="2" s="1"/>
  <c r="I5" i="2" s="1"/>
  <c r="D39" i="4"/>
  <c r="E7" i="2"/>
  <c r="M7" i="2" s="1"/>
  <c r="E17" i="2"/>
  <c r="D28" i="4"/>
  <c r="G28" i="4" s="1"/>
  <c r="D17" i="1"/>
  <c r="E17" i="1" s="1"/>
  <c r="D18" i="1"/>
  <c r="E18" i="1" s="1"/>
  <c r="D5" i="4"/>
  <c r="K5" i="4" s="1"/>
  <c r="D6" i="4"/>
  <c r="K6" i="4" s="1"/>
  <c r="D16" i="4"/>
  <c r="K16" i="4" s="1"/>
  <c r="D8" i="4"/>
  <c r="K8" i="4" s="1"/>
  <c r="D25" i="4"/>
  <c r="H25" i="4" s="1"/>
  <c r="D9" i="4"/>
  <c r="K9" i="4" s="1"/>
  <c r="D26" i="4"/>
  <c r="G26" i="4" s="1"/>
  <c r="E40" i="2"/>
  <c r="E19" i="2"/>
  <c r="M19" i="2" s="1"/>
  <c r="E43" i="2"/>
  <c r="E20" i="2"/>
  <c r="M20" i="2" s="1"/>
  <c r="E22" i="2"/>
  <c r="M22" i="2" s="1"/>
  <c r="D35" i="4"/>
  <c r="D36" i="4"/>
  <c r="D15" i="4"/>
  <c r="K15" i="4" s="1"/>
  <c r="D37" i="4"/>
  <c r="D18" i="4"/>
  <c r="K18" i="4" s="1"/>
  <c r="O21" i="7"/>
  <c r="E18" i="2"/>
  <c r="M18" i="2" s="1"/>
  <c r="E21" i="2"/>
  <c r="M21" i="2" s="1"/>
  <c r="E42" i="2"/>
  <c r="E23" i="2"/>
  <c r="D19" i="1"/>
  <c r="E19" i="1" s="1"/>
  <c r="D15" i="1"/>
  <c r="E15" i="1" s="1"/>
  <c r="D39" i="1"/>
  <c r="D25" i="1"/>
  <c r="G25" i="1" s="1"/>
  <c r="D7" i="1"/>
  <c r="D8" i="1"/>
  <c r="D29" i="1"/>
  <c r="D28" i="1"/>
  <c r="D9" i="1"/>
  <c r="D35" i="1"/>
  <c r="D27" i="1"/>
  <c r="D36" i="1"/>
  <c r="D6" i="1"/>
  <c r="D37" i="1"/>
  <c r="D26" i="1"/>
  <c r="D16" i="1"/>
  <c r="E16" i="1" s="1"/>
  <c r="H28" i="10"/>
  <c r="H30" i="10"/>
  <c r="H29" i="10"/>
  <c r="G31" i="10"/>
  <c r="H26" i="10"/>
  <c r="F31" i="10"/>
  <c r="D31" i="10"/>
  <c r="L7" i="10"/>
  <c r="L6" i="10"/>
  <c r="L4" i="10"/>
  <c r="K19" i="4"/>
  <c r="G29" i="4"/>
  <c r="R24" i="4"/>
  <c r="P4" i="10" s="1"/>
  <c r="N30" i="4"/>
  <c r="L10" i="10" s="1"/>
  <c r="G5" i="1"/>
  <c r="H5" i="1" s="1"/>
  <c r="N5" i="1" s="1"/>
  <c r="M11" i="2" l="1"/>
  <c r="M23" i="2"/>
  <c r="F17" i="2"/>
  <c r="I17" i="2" s="1"/>
  <c r="E34" i="2"/>
  <c r="M5" i="2"/>
  <c r="D40" i="4"/>
  <c r="F25" i="4"/>
  <c r="D30" i="4"/>
  <c r="M17" i="2"/>
  <c r="G25" i="4"/>
  <c r="I25" i="4" s="1"/>
  <c r="K40" i="13" s="1"/>
  <c r="L40" i="13" s="1"/>
  <c r="E44" i="2"/>
  <c r="F15" i="1"/>
  <c r="G15" i="1" s="1"/>
  <c r="H15" i="1" s="1"/>
  <c r="J15" i="1" s="1"/>
  <c r="K15" i="1" s="1"/>
  <c r="F25" i="1"/>
  <c r="K20" i="4"/>
  <c r="K10" i="4"/>
  <c r="J5" i="1"/>
  <c r="I5" i="1"/>
  <c r="M12" i="2" l="1"/>
  <c r="M24" i="2"/>
  <c r="L9" i="8"/>
  <c r="J25" i="4"/>
  <c r="G30" i="4"/>
  <c r="N15" i="1"/>
  <c r="I15" i="1"/>
  <c r="L15" i="1" s="1"/>
  <c r="P15" i="1" s="1"/>
  <c r="O15" i="1" l="1"/>
  <c r="M15" i="1"/>
  <c r="R4" i="13" l="1"/>
  <c r="S4" i="13" s="1"/>
  <c r="E43" i="3"/>
  <c r="E42" i="3"/>
  <c r="E41" i="3"/>
  <c r="E40" i="3"/>
  <c r="E39" i="3"/>
  <c r="J39" i="3" s="1"/>
  <c r="G43" i="3"/>
  <c r="G42" i="3"/>
  <c r="G41" i="3"/>
  <c r="G40" i="3"/>
  <c r="G39" i="3"/>
  <c r="G29" i="3"/>
  <c r="E33" i="3"/>
  <c r="E32" i="3"/>
  <c r="E31" i="3"/>
  <c r="E30" i="3"/>
  <c r="E29" i="3"/>
  <c r="S35" i="3"/>
  <c r="N21" i="10" s="1"/>
  <c r="S34" i="3"/>
  <c r="N20" i="10" s="1"/>
  <c r="S33" i="3"/>
  <c r="N19" i="10" s="1"/>
  <c r="S32" i="3"/>
  <c r="N18" i="10" s="1"/>
  <c r="S31" i="3"/>
  <c r="N17" i="10" s="1"/>
  <c r="S30" i="3"/>
  <c r="N16" i="10" s="1"/>
  <c r="S29" i="3"/>
  <c r="N15" i="10" s="1"/>
  <c r="S28" i="3"/>
  <c r="N14" i="10" s="1"/>
  <c r="T28" i="3"/>
  <c r="O14" i="10" s="1"/>
  <c r="F5" i="3"/>
  <c r="E23" i="3"/>
  <c r="E22" i="3"/>
  <c r="E21" i="3"/>
  <c r="E20" i="3"/>
  <c r="E19" i="3"/>
  <c r="E18" i="3"/>
  <c r="E17" i="3"/>
  <c r="F17" i="3" s="1"/>
  <c r="E11" i="3"/>
  <c r="E10" i="3"/>
  <c r="E9" i="3"/>
  <c r="E8" i="3"/>
  <c r="E7" i="3"/>
  <c r="E6" i="3"/>
  <c r="G5" i="3"/>
  <c r="G17" i="3"/>
  <c r="Q29" i="3"/>
  <c r="L15" i="10" s="1"/>
  <c r="Q35" i="3"/>
  <c r="Q34" i="3"/>
  <c r="Q33" i="3"/>
  <c r="Q32" i="3"/>
  <c r="Q31" i="3"/>
  <c r="L17" i="10" s="1"/>
  <c r="Q30" i="3"/>
  <c r="L16" i="10" s="1"/>
  <c r="G23" i="3"/>
  <c r="G22" i="3"/>
  <c r="G21" i="3"/>
  <c r="G20" i="3"/>
  <c r="G19" i="3"/>
  <c r="G18" i="3"/>
  <c r="P21" i="7"/>
  <c r="M34" i="7"/>
  <c r="M33" i="7"/>
  <c r="Q29" i="4"/>
  <c r="O9" i="10" s="1"/>
  <c r="Q28" i="4"/>
  <c r="O8" i="10" s="1"/>
  <c r="Q27" i="4"/>
  <c r="O7" i="10" s="1"/>
  <c r="Q26" i="4"/>
  <c r="O6" i="10" s="1"/>
  <c r="Q25" i="4"/>
  <c r="O5" i="10" s="1"/>
  <c r="T28" i="2"/>
  <c r="G14" i="10" s="1"/>
  <c r="T35" i="2"/>
  <c r="G21" i="10" s="1"/>
  <c r="T34" i="2"/>
  <c r="G20" i="10" s="1"/>
  <c r="T33" i="2"/>
  <c r="G19" i="10" s="1"/>
  <c r="T32" i="2"/>
  <c r="G18" i="10" s="1"/>
  <c r="T31" i="2"/>
  <c r="G17" i="10" s="1"/>
  <c r="T30" i="2"/>
  <c r="G16" i="10" s="1"/>
  <c r="T29" i="2"/>
  <c r="G15" i="10" s="1"/>
  <c r="S29" i="2"/>
  <c r="F15" i="10" s="1"/>
  <c r="S28" i="2"/>
  <c r="F14" i="10" s="1"/>
  <c r="R29" i="1"/>
  <c r="G9" i="10" s="1"/>
  <c r="R28" i="1"/>
  <c r="G8" i="10" s="1"/>
  <c r="R27" i="1"/>
  <c r="G7" i="10" s="1"/>
  <c r="R26" i="1"/>
  <c r="G6" i="10" s="1"/>
  <c r="R25" i="1"/>
  <c r="G5" i="10" s="1"/>
  <c r="R24" i="1"/>
  <c r="G4" i="10" s="1"/>
  <c r="E29" i="4"/>
  <c r="I29" i="4" s="1"/>
  <c r="K44" i="13" s="1"/>
  <c r="L44" i="13" s="1"/>
  <c r="P7" i="7"/>
  <c r="O7" i="7"/>
  <c r="E39" i="4"/>
  <c r="E38" i="4"/>
  <c r="E37" i="4"/>
  <c r="E36" i="4"/>
  <c r="E35" i="4"/>
  <c r="F15" i="4"/>
  <c r="F19" i="4"/>
  <c r="F18" i="4"/>
  <c r="F17" i="4"/>
  <c r="F16" i="4"/>
  <c r="G44" i="3" l="1"/>
  <c r="E44" i="3"/>
  <c r="E34" i="3"/>
  <c r="E40" i="4"/>
  <c r="F40" i="4" s="1"/>
  <c r="F20" i="4"/>
  <c r="G24" i="3"/>
  <c r="I5" i="3"/>
  <c r="I17" i="3"/>
  <c r="T32" i="3"/>
  <c r="O18" i="10" s="1"/>
  <c r="L18" i="10"/>
  <c r="T34" i="3"/>
  <c r="O20" i="10" s="1"/>
  <c r="L20" i="10"/>
  <c r="T33" i="3"/>
  <c r="O19" i="10" s="1"/>
  <c r="L19" i="10"/>
  <c r="T35" i="3"/>
  <c r="O21" i="10" s="1"/>
  <c r="L21" i="10"/>
  <c r="T29" i="3"/>
  <c r="O15" i="10" s="1"/>
  <c r="F30" i="3"/>
  <c r="H17" i="3"/>
  <c r="H21" i="3"/>
  <c r="H22" i="3"/>
  <c r="H23" i="3"/>
  <c r="F42" i="3"/>
  <c r="H42" i="3" s="1"/>
  <c r="I42" i="3" s="1"/>
  <c r="M42" i="3" s="1"/>
  <c r="F40" i="3"/>
  <c r="H40" i="3" s="1"/>
  <c r="I40" i="3" s="1"/>
  <c r="M40" i="3" s="1"/>
  <c r="F41" i="3"/>
  <c r="H41" i="3" s="1"/>
  <c r="I41" i="3" s="1"/>
  <c r="J41" i="3" s="1"/>
  <c r="H5" i="3"/>
  <c r="F32" i="3"/>
  <c r="F31" i="3"/>
  <c r="F33" i="3"/>
  <c r="H18" i="3"/>
  <c r="H19" i="3"/>
  <c r="H20" i="3"/>
  <c r="F29" i="3"/>
  <c r="F39" i="3"/>
  <c r="F43" i="3"/>
  <c r="H43" i="3" s="1"/>
  <c r="I43" i="3" s="1"/>
  <c r="M43" i="3" s="1"/>
  <c r="K39" i="3"/>
  <c r="K42" i="3"/>
  <c r="K40" i="3"/>
  <c r="K43" i="3"/>
  <c r="M5" i="3"/>
  <c r="M18" i="3"/>
  <c r="M17" i="3"/>
  <c r="M19" i="3"/>
  <c r="K41" i="3"/>
  <c r="T31" i="3"/>
  <c r="K29" i="3"/>
  <c r="T30" i="3"/>
  <c r="U28" i="3"/>
  <c r="P14" i="10" s="1"/>
  <c r="M22" i="3"/>
  <c r="M23" i="3"/>
  <c r="M21" i="3"/>
  <c r="M20" i="3"/>
  <c r="Q36" i="3"/>
  <c r="L22" i="10" s="1"/>
  <c r="S36" i="3"/>
  <c r="N22" i="10" s="1"/>
  <c r="C38" i="10" s="1"/>
  <c r="H8" i="3"/>
  <c r="H9" i="3"/>
  <c r="H11" i="3"/>
  <c r="H6" i="3"/>
  <c r="H10" i="3"/>
  <c r="H7" i="3"/>
  <c r="T36" i="2"/>
  <c r="G22" i="10" s="1"/>
  <c r="D36" i="10" s="1"/>
  <c r="G37" i="4"/>
  <c r="H37" i="4"/>
  <c r="E15" i="4"/>
  <c r="E5" i="4"/>
  <c r="E16" i="4"/>
  <c r="G16" i="4" s="1"/>
  <c r="H16" i="4" s="1"/>
  <c r="I16" i="4" s="1"/>
  <c r="H39" i="4"/>
  <c r="F37" i="4"/>
  <c r="E19" i="4"/>
  <c r="G19" i="4" s="1"/>
  <c r="H19" i="4" s="1"/>
  <c r="I19" i="4" s="1"/>
  <c r="E18" i="4"/>
  <c r="G18" i="4" s="1"/>
  <c r="H18" i="4" s="1"/>
  <c r="I18" i="4" s="1"/>
  <c r="E17" i="4"/>
  <c r="G17" i="4" s="1"/>
  <c r="H17" i="4" s="1"/>
  <c r="I17" i="4" s="1"/>
  <c r="I9" i="8" l="1"/>
  <c r="L40" i="3"/>
  <c r="X29" i="13" s="1"/>
  <c r="Y29" i="13" s="1"/>
  <c r="U33" i="3"/>
  <c r="P19" i="10" s="1"/>
  <c r="U34" i="3"/>
  <c r="P20" i="10" s="1"/>
  <c r="H39" i="3"/>
  <c r="L39" i="3" s="1"/>
  <c r="X28" i="13" s="1"/>
  <c r="Y28" i="13" s="1"/>
  <c r="F44" i="3"/>
  <c r="G5" i="4"/>
  <c r="H5" i="4" s="1"/>
  <c r="I5" i="4" s="1"/>
  <c r="G15" i="4"/>
  <c r="G20" i="4" s="1"/>
  <c r="E20" i="4"/>
  <c r="J5" i="3"/>
  <c r="K5" i="3" s="1"/>
  <c r="L5" i="3" s="1"/>
  <c r="H12" i="3"/>
  <c r="H29" i="3"/>
  <c r="F34" i="3"/>
  <c r="H24" i="3"/>
  <c r="U29" i="3"/>
  <c r="P15" i="10" s="1"/>
  <c r="U30" i="3"/>
  <c r="P16" i="10" s="1"/>
  <c r="O16" i="10"/>
  <c r="U32" i="3"/>
  <c r="P18" i="10" s="1"/>
  <c r="U35" i="3"/>
  <c r="P21" i="10" s="1"/>
  <c r="U31" i="3"/>
  <c r="P17" i="10" s="1"/>
  <c r="O17" i="10"/>
  <c r="K44" i="3"/>
  <c r="M24" i="3"/>
  <c r="L41" i="3"/>
  <c r="X30" i="13" s="1"/>
  <c r="Y30" i="13" s="1"/>
  <c r="J17" i="3"/>
  <c r="L42" i="3"/>
  <c r="X31" i="13" s="1"/>
  <c r="Y31" i="13" s="1"/>
  <c r="M29" i="3"/>
  <c r="J16" i="4"/>
  <c r="M16" i="4"/>
  <c r="J19" i="4"/>
  <c r="M19" i="4"/>
  <c r="M17" i="4"/>
  <c r="J17" i="4"/>
  <c r="J18" i="4"/>
  <c r="M18" i="4"/>
  <c r="L43" i="3"/>
  <c r="X32" i="13" s="1"/>
  <c r="Y32" i="13" s="1"/>
  <c r="T36" i="3"/>
  <c r="O22" i="10" s="1"/>
  <c r="D38" i="10" s="1"/>
  <c r="J42" i="3"/>
  <c r="M41" i="3"/>
  <c r="J43" i="3"/>
  <c r="J40" i="3"/>
  <c r="F19" i="3"/>
  <c r="F22" i="3"/>
  <c r="F21" i="3"/>
  <c r="I21" i="3" s="1"/>
  <c r="J21" i="3" s="1"/>
  <c r="F23" i="3"/>
  <c r="F20" i="3"/>
  <c r="F18" i="3"/>
  <c r="I37" i="4"/>
  <c r="X42" i="13" s="1"/>
  <c r="Y42" i="13" s="1"/>
  <c r="G38" i="4"/>
  <c r="H38" i="4"/>
  <c r="G35" i="4"/>
  <c r="H35" i="4"/>
  <c r="G36" i="4"/>
  <c r="H36" i="4"/>
  <c r="F36" i="4"/>
  <c r="J37" i="4"/>
  <c r="L19" i="4"/>
  <c r="R44" i="13" s="1"/>
  <c r="S44" i="13" s="1"/>
  <c r="F35" i="4"/>
  <c r="F38" i="4"/>
  <c r="F39" i="4"/>
  <c r="G39" i="4"/>
  <c r="L18" i="4"/>
  <c r="R43" i="13" s="1"/>
  <c r="S43" i="13" s="1"/>
  <c r="N5" i="3" l="1"/>
  <c r="E28" i="13" s="1"/>
  <c r="F28" i="13" s="1"/>
  <c r="H15" i="4"/>
  <c r="H20" i="4" s="1"/>
  <c r="I5" i="8"/>
  <c r="F24" i="3"/>
  <c r="I29" i="3"/>
  <c r="L29" i="3"/>
  <c r="K28" i="13" s="1"/>
  <c r="L28" i="13" s="1"/>
  <c r="I39" i="3"/>
  <c r="H44" i="3"/>
  <c r="L5" i="4"/>
  <c r="E40" i="13" s="1"/>
  <c r="F40" i="13" s="1"/>
  <c r="U36" i="3"/>
  <c r="P22" i="10" s="1"/>
  <c r="E38" i="10" s="1"/>
  <c r="K17" i="3"/>
  <c r="L17" i="3" s="1"/>
  <c r="H40" i="4"/>
  <c r="G40" i="4"/>
  <c r="L8" i="8" s="1"/>
  <c r="L10" i="8" s="1"/>
  <c r="L44" i="3"/>
  <c r="J44" i="3"/>
  <c r="O17" i="3"/>
  <c r="N17" i="3"/>
  <c r="R28" i="13" s="1"/>
  <c r="S28" i="13" s="1"/>
  <c r="J5" i="4"/>
  <c r="M5" i="4"/>
  <c r="O5" i="3"/>
  <c r="I22" i="3"/>
  <c r="J22" i="3" s="1"/>
  <c r="I19" i="3"/>
  <c r="J19" i="3" s="1"/>
  <c r="K21" i="3"/>
  <c r="L21" i="3" s="1"/>
  <c r="N21" i="3"/>
  <c r="R32" i="13" s="1"/>
  <c r="S32" i="13" s="1"/>
  <c r="I20" i="3"/>
  <c r="I18" i="3"/>
  <c r="I23" i="3"/>
  <c r="J23" i="3" s="1"/>
  <c r="I36" i="4"/>
  <c r="X41" i="13" s="1"/>
  <c r="Y41" i="13" s="1"/>
  <c r="J36" i="4"/>
  <c r="I35" i="4"/>
  <c r="X40" i="13" s="1"/>
  <c r="Y40" i="13" s="1"/>
  <c r="J35" i="4"/>
  <c r="J38" i="4"/>
  <c r="I38" i="4"/>
  <c r="X43" i="13" s="1"/>
  <c r="Y43" i="13" s="1"/>
  <c r="J39" i="4"/>
  <c r="I39" i="4"/>
  <c r="X44" i="13" s="1"/>
  <c r="Y44" i="13" s="1"/>
  <c r="L15" i="4" l="1"/>
  <c r="R40" i="13" s="1"/>
  <c r="S40" i="13" s="1"/>
  <c r="I15" i="4"/>
  <c r="M39" i="3"/>
  <c r="I44" i="3"/>
  <c r="J29" i="3"/>
  <c r="I40" i="4"/>
  <c r="J18" i="3"/>
  <c r="N18" i="3" s="1"/>
  <c r="R29" i="13" s="1"/>
  <c r="S29" i="13" s="1"/>
  <c r="I24" i="3"/>
  <c r="O21" i="3"/>
  <c r="N22" i="3"/>
  <c r="R33" i="13" s="1"/>
  <c r="S33" i="13" s="1"/>
  <c r="K22" i="3"/>
  <c r="L22" i="3" s="1"/>
  <c r="K19" i="3"/>
  <c r="L19" i="3" s="1"/>
  <c r="N19" i="3"/>
  <c r="R30" i="13" s="1"/>
  <c r="S30" i="13" s="1"/>
  <c r="K23" i="3"/>
  <c r="L23" i="3" s="1"/>
  <c r="N23" i="3"/>
  <c r="R34" i="13" s="1"/>
  <c r="S34" i="13" s="1"/>
  <c r="J20" i="3"/>
  <c r="M15" i="4" l="1"/>
  <c r="J15" i="4"/>
  <c r="K18" i="3"/>
  <c r="L18" i="3" s="1"/>
  <c r="J24" i="3"/>
  <c r="O18" i="3"/>
  <c r="O23" i="3"/>
  <c r="O19" i="3"/>
  <c r="O22" i="3"/>
  <c r="K20" i="3"/>
  <c r="L20" i="3" s="1"/>
  <c r="N20" i="3"/>
  <c r="R31" i="13" s="1"/>
  <c r="S31" i="13" s="1"/>
  <c r="P29" i="4"/>
  <c r="N9" i="10" s="1"/>
  <c r="P28" i="4"/>
  <c r="N8" i="10" s="1"/>
  <c r="P27" i="4"/>
  <c r="N7" i="10" s="1"/>
  <c r="P26" i="4"/>
  <c r="N6" i="10" s="1"/>
  <c r="P25" i="4"/>
  <c r="N5" i="10" s="1"/>
  <c r="G39" i="2"/>
  <c r="S35" i="2"/>
  <c r="F21" i="10" s="1"/>
  <c r="S34" i="2"/>
  <c r="F20" i="10" s="1"/>
  <c r="S33" i="2"/>
  <c r="F19" i="10" s="1"/>
  <c r="S32" i="2"/>
  <c r="F18" i="10" s="1"/>
  <c r="S31" i="2"/>
  <c r="F17" i="10" s="1"/>
  <c r="S30" i="2"/>
  <c r="F16" i="10" s="1"/>
  <c r="Q29" i="1"/>
  <c r="F9" i="10" s="1"/>
  <c r="Q28" i="1"/>
  <c r="F8" i="10" s="1"/>
  <c r="Q27" i="1"/>
  <c r="F7" i="10" s="1"/>
  <c r="Q26" i="1"/>
  <c r="F6" i="10" s="1"/>
  <c r="Q25" i="1"/>
  <c r="F5" i="10" s="1"/>
  <c r="G7" i="7"/>
  <c r="H7" i="7"/>
  <c r="Q42" i="3"/>
  <c r="N24" i="3" l="1"/>
  <c r="H5" i="2"/>
  <c r="J5" i="2" s="1"/>
  <c r="F29" i="2"/>
  <c r="H29" i="2" s="1"/>
  <c r="I29" i="2" s="1"/>
  <c r="H17" i="2"/>
  <c r="J17" i="2" s="1"/>
  <c r="F39" i="2"/>
  <c r="H39" i="2" s="1"/>
  <c r="H31" i="10"/>
  <c r="O20" i="3"/>
  <c r="H6" i="2"/>
  <c r="S36" i="2"/>
  <c r="F22" i="10" s="1"/>
  <c r="C36" i="10" s="1"/>
  <c r="P30" i="4"/>
  <c r="N10" i="10" s="1"/>
  <c r="C37" i="10" s="1"/>
  <c r="U30" i="2"/>
  <c r="H16" i="10" s="1"/>
  <c r="H7" i="2"/>
  <c r="U34" i="2"/>
  <c r="H20" i="10" s="1"/>
  <c r="U33" i="2"/>
  <c r="H19" i="10" s="1"/>
  <c r="U32" i="2"/>
  <c r="H18" i="10" s="1"/>
  <c r="E6" i="4"/>
  <c r="G8" i="3"/>
  <c r="G22" i="2"/>
  <c r="E36" i="1"/>
  <c r="G6" i="3"/>
  <c r="G30" i="3"/>
  <c r="G42" i="2"/>
  <c r="G33" i="2"/>
  <c r="G33" i="3"/>
  <c r="H33" i="3" s="1"/>
  <c r="G10" i="2"/>
  <c r="E35" i="1"/>
  <c r="E27" i="4"/>
  <c r="I27" i="4" s="1"/>
  <c r="K42" i="13" s="1"/>
  <c r="L42" i="13" s="1"/>
  <c r="F6" i="4"/>
  <c r="J40" i="2"/>
  <c r="E7" i="4"/>
  <c r="G7" i="4" s="1"/>
  <c r="H22" i="2"/>
  <c r="F30" i="2"/>
  <c r="H11" i="2"/>
  <c r="F31" i="2"/>
  <c r="H9" i="2"/>
  <c r="H19" i="2"/>
  <c r="H18" i="2"/>
  <c r="H21" i="2"/>
  <c r="H8" i="2"/>
  <c r="F32" i="2"/>
  <c r="H10" i="2"/>
  <c r="E8" i="4"/>
  <c r="G8" i="4" s="1"/>
  <c r="F18" i="1"/>
  <c r="G18" i="1" s="1"/>
  <c r="H18" i="1" s="1"/>
  <c r="G11" i="2"/>
  <c r="G20" i="2"/>
  <c r="F7" i="4"/>
  <c r="F8" i="4"/>
  <c r="G10" i="3"/>
  <c r="G8" i="2"/>
  <c r="E39" i="1"/>
  <c r="G41" i="2"/>
  <c r="F9" i="4"/>
  <c r="G11" i="3"/>
  <c r="G7" i="2"/>
  <c r="E38" i="1"/>
  <c r="G9" i="3"/>
  <c r="G18" i="2"/>
  <c r="G6" i="2"/>
  <c r="E27" i="1"/>
  <c r="G19" i="2"/>
  <c r="Y6" i="10"/>
  <c r="G43" i="2"/>
  <c r="E28" i="1"/>
  <c r="G9" i="2"/>
  <c r="G30" i="2"/>
  <c r="E26" i="4"/>
  <c r="G31" i="2"/>
  <c r="G31" i="3"/>
  <c r="H31" i="3" s="1"/>
  <c r="E26" i="1"/>
  <c r="G32" i="2"/>
  <c r="G32" i="3"/>
  <c r="H32" i="3" s="1"/>
  <c r="G21" i="2"/>
  <c r="G40" i="2"/>
  <c r="G23" i="2"/>
  <c r="E28" i="4"/>
  <c r="I28" i="4" s="1"/>
  <c r="K43" i="13" s="1"/>
  <c r="L43" i="13" s="1"/>
  <c r="G7" i="3"/>
  <c r="E29" i="1"/>
  <c r="E37" i="1"/>
  <c r="F8" i="1"/>
  <c r="G8" i="1" s="1"/>
  <c r="H8" i="1" s="1"/>
  <c r="N8" i="1" s="1"/>
  <c r="J42" i="2"/>
  <c r="H21" i="7"/>
  <c r="F42" i="2"/>
  <c r="F41" i="2"/>
  <c r="F33" i="2"/>
  <c r="H20" i="2"/>
  <c r="H23" i="2"/>
  <c r="F40" i="2"/>
  <c r="F43" i="2"/>
  <c r="U35" i="2"/>
  <c r="H21" i="10" s="1"/>
  <c r="U28" i="2"/>
  <c r="H14" i="10" s="1"/>
  <c r="S27" i="1"/>
  <c r="H7" i="10" s="1"/>
  <c r="J41" i="2"/>
  <c r="G21" i="7"/>
  <c r="N17" i="2" l="1"/>
  <c r="K17" i="2"/>
  <c r="O17" i="2" s="1"/>
  <c r="N5" i="2"/>
  <c r="K5" i="2"/>
  <c r="O5" i="2" s="1"/>
  <c r="G44" i="2"/>
  <c r="E40" i="1"/>
  <c r="H24" i="2"/>
  <c r="G12" i="2"/>
  <c r="F34" i="2"/>
  <c r="G12" i="3"/>
  <c r="I4" i="8" s="1"/>
  <c r="I39" i="2"/>
  <c r="H12" i="2"/>
  <c r="E30" i="1"/>
  <c r="I26" i="4"/>
  <c r="E30" i="4"/>
  <c r="F30" i="4" s="1"/>
  <c r="G34" i="2"/>
  <c r="G24" i="2"/>
  <c r="H30" i="3"/>
  <c r="H34" i="3" s="1"/>
  <c r="G34" i="3"/>
  <c r="F44" i="2"/>
  <c r="F10" i="4"/>
  <c r="G6" i="4"/>
  <c r="H6" i="4" s="1"/>
  <c r="H41" i="2"/>
  <c r="I41" i="2" s="1"/>
  <c r="H40" i="2"/>
  <c r="I40" i="2" s="1"/>
  <c r="H43" i="2"/>
  <c r="I43" i="2" s="1"/>
  <c r="H42" i="2"/>
  <c r="I42" i="2" s="1"/>
  <c r="H33" i="2"/>
  <c r="H31" i="2"/>
  <c r="H30" i="2"/>
  <c r="H32" i="2"/>
  <c r="I18" i="1"/>
  <c r="N18" i="1"/>
  <c r="I8" i="1"/>
  <c r="I32" i="3"/>
  <c r="J32" i="3" s="1"/>
  <c r="K32" i="3"/>
  <c r="K33" i="3"/>
  <c r="K30" i="3"/>
  <c r="K31" i="3"/>
  <c r="M11" i="3"/>
  <c r="M10" i="3"/>
  <c r="M9" i="3"/>
  <c r="M8" i="3"/>
  <c r="M7" i="3"/>
  <c r="M6" i="3"/>
  <c r="F11" i="3"/>
  <c r="I11" i="3" s="1"/>
  <c r="J11" i="3" s="1"/>
  <c r="K11" i="3" s="1"/>
  <c r="O11" i="3" s="1"/>
  <c r="E9" i="4"/>
  <c r="G9" i="4" s="1"/>
  <c r="H9" i="4" s="1"/>
  <c r="I9" i="4" s="1"/>
  <c r="J43" i="2"/>
  <c r="J44" i="2" s="1"/>
  <c r="H29" i="4"/>
  <c r="F29" i="4"/>
  <c r="R28" i="4"/>
  <c r="P8" i="10" s="1"/>
  <c r="H28" i="4"/>
  <c r="R25" i="4"/>
  <c r="P5" i="10" s="1"/>
  <c r="H26" i="4"/>
  <c r="R26" i="4"/>
  <c r="P6" i="10" s="1"/>
  <c r="H27" i="4"/>
  <c r="R27" i="4"/>
  <c r="P7" i="10" s="1"/>
  <c r="U31" i="2"/>
  <c r="H17" i="10" s="1"/>
  <c r="J32" i="2"/>
  <c r="J31" i="2"/>
  <c r="J33" i="2"/>
  <c r="J30" i="2"/>
  <c r="F19" i="2"/>
  <c r="I19" i="2" s="1"/>
  <c r="J19" i="2" s="1"/>
  <c r="F10" i="3"/>
  <c r="F36" i="1"/>
  <c r="F6" i="3"/>
  <c r="U29" i="2"/>
  <c r="H15" i="10" s="1"/>
  <c r="H8" i="4"/>
  <c r="I8" i="4" s="1"/>
  <c r="F35" i="1"/>
  <c r="F21" i="2"/>
  <c r="I21" i="2" s="1"/>
  <c r="J21" i="2" s="1"/>
  <c r="F20" i="2"/>
  <c r="I20" i="2" s="1"/>
  <c r="J20" i="2" s="1"/>
  <c r="P41" i="3"/>
  <c r="I33" i="3"/>
  <c r="J33" i="3" s="1"/>
  <c r="F26" i="1"/>
  <c r="F22" i="2"/>
  <c r="I22" i="2" s="1"/>
  <c r="J22" i="2" s="1"/>
  <c r="F27" i="1"/>
  <c r="F18" i="2"/>
  <c r="F37" i="1"/>
  <c r="F16" i="1"/>
  <c r="G16" i="1" s="1"/>
  <c r="H16" i="1" s="1"/>
  <c r="N16" i="1" s="1"/>
  <c r="E20" i="1"/>
  <c r="F27" i="4"/>
  <c r="F28" i="4"/>
  <c r="F28" i="1"/>
  <c r="F26" i="4"/>
  <c r="F38" i="1"/>
  <c r="F29" i="1"/>
  <c r="H7" i="4"/>
  <c r="I7" i="4" s="1"/>
  <c r="F17" i="1"/>
  <c r="G17" i="1" s="1"/>
  <c r="H17" i="1" s="1"/>
  <c r="M34" i="4"/>
  <c r="F7" i="1"/>
  <c r="G7" i="1" s="1"/>
  <c r="H7" i="1" s="1"/>
  <c r="N7" i="1" s="1"/>
  <c r="F7" i="3"/>
  <c r="D30" i="1"/>
  <c r="O24" i="1" s="1"/>
  <c r="F8" i="3"/>
  <c r="F6" i="1"/>
  <c r="G6" i="1" s="1"/>
  <c r="H6" i="1" s="1"/>
  <c r="F9" i="3"/>
  <c r="F19" i="1"/>
  <c r="I31" i="3"/>
  <c r="J31" i="3" s="1"/>
  <c r="S26" i="1"/>
  <c r="H6" i="10" s="1"/>
  <c r="F6" i="2"/>
  <c r="S29" i="1"/>
  <c r="H9" i="10" s="1"/>
  <c r="F39" i="1"/>
  <c r="D40" i="1"/>
  <c r="F7" i="2"/>
  <c r="I7" i="2" s="1"/>
  <c r="J7" i="2" s="1"/>
  <c r="K7" i="2" s="1"/>
  <c r="F11" i="2"/>
  <c r="F9" i="2"/>
  <c r="I9" i="2" s="1"/>
  <c r="J9" i="2" s="1"/>
  <c r="K9" i="2" s="1"/>
  <c r="F10" i="2"/>
  <c r="I10" i="2" s="1"/>
  <c r="J10" i="2" s="1"/>
  <c r="K10" i="2" s="1"/>
  <c r="F8" i="2"/>
  <c r="I8" i="2" s="1"/>
  <c r="J8" i="2" s="1"/>
  <c r="J8" i="1"/>
  <c r="F23" i="2"/>
  <c r="I23" i="2" s="1"/>
  <c r="J23" i="2" s="1"/>
  <c r="J18" i="1"/>
  <c r="R16" i="13" l="1"/>
  <c r="S16" i="13" s="1"/>
  <c r="E16" i="13"/>
  <c r="F16" i="13" s="1"/>
  <c r="J6" i="1"/>
  <c r="K6" i="1" s="1"/>
  <c r="N6" i="1"/>
  <c r="I30" i="4"/>
  <c r="K41" i="13"/>
  <c r="L41" i="13" s="1"/>
  <c r="L17" i="2"/>
  <c r="J34" i="2"/>
  <c r="H44" i="2"/>
  <c r="I44" i="2" s="1"/>
  <c r="L4" i="8"/>
  <c r="F12" i="2"/>
  <c r="I30" i="3"/>
  <c r="I18" i="2"/>
  <c r="J18" i="2" s="1"/>
  <c r="J24" i="2" s="1"/>
  <c r="F24" i="2"/>
  <c r="F12" i="3"/>
  <c r="P40" i="3" s="1"/>
  <c r="P43" i="3" s="1"/>
  <c r="Q43" i="3" s="1"/>
  <c r="R43" i="3" s="1"/>
  <c r="E10" i="4"/>
  <c r="M33" i="4" s="1"/>
  <c r="F5" i="8"/>
  <c r="H19" i="8" s="1"/>
  <c r="L19" i="8" s="1"/>
  <c r="H30" i="4"/>
  <c r="I30" i="2"/>
  <c r="H34" i="2"/>
  <c r="I34" i="2" s="1"/>
  <c r="F4" i="8"/>
  <c r="M12" i="3"/>
  <c r="D4" i="10"/>
  <c r="I6" i="4"/>
  <c r="M6" i="4" s="1"/>
  <c r="H10" i="4"/>
  <c r="G10" i="4"/>
  <c r="L6" i="8" s="1"/>
  <c r="K34" i="3"/>
  <c r="M8" i="4"/>
  <c r="J8" i="4"/>
  <c r="M9" i="4"/>
  <c r="J9" i="4"/>
  <c r="M7" i="4"/>
  <c r="J7" i="4"/>
  <c r="P40" i="2"/>
  <c r="K23" i="2"/>
  <c r="O23" i="2" s="1"/>
  <c r="N23" i="2"/>
  <c r="K22" i="2"/>
  <c r="O22" i="2" s="1"/>
  <c r="N22" i="2"/>
  <c r="K20" i="2"/>
  <c r="O20" i="2" s="1"/>
  <c r="N20" i="2"/>
  <c r="K21" i="2"/>
  <c r="O21" i="2" s="1"/>
  <c r="N21" i="2"/>
  <c r="K19" i="2"/>
  <c r="O19" i="2" s="1"/>
  <c r="N19" i="2"/>
  <c r="L10" i="2"/>
  <c r="O10" i="2"/>
  <c r="L9" i="2"/>
  <c r="O9" i="2"/>
  <c r="L7" i="2"/>
  <c r="O7" i="2"/>
  <c r="K36" i="1"/>
  <c r="K35" i="1"/>
  <c r="K25" i="1"/>
  <c r="K39" i="1"/>
  <c r="K38" i="1"/>
  <c r="K37" i="1"/>
  <c r="K26" i="1"/>
  <c r="K28" i="1"/>
  <c r="K29" i="1"/>
  <c r="K27" i="1"/>
  <c r="I29" i="1"/>
  <c r="J29" i="1" s="1"/>
  <c r="I27" i="1"/>
  <c r="J27" i="1" s="1"/>
  <c r="I26" i="1"/>
  <c r="J26" i="1" s="1"/>
  <c r="I25" i="1"/>
  <c r="I28" i="1"/>
  <c r="J28" i="1" s="1"/>
  <c r="I17" i="1"/>
  <c r="N17" i="1"/>
  <c r="I6" i="1"/>
  <c r="I7" i="1"/>
  <c r="M33" i="3"/>
  <c r="M32" i="3"/>
  <c r="M31" i="3"/>
  <c r="M30" i="3"/>
  <c r="L11" i="3"/>
  <c r="N11" i="3"/>
  <c r="E34" i="13" s="1"/>
  <c r="F34" i="13" s="1"/>
  <c r="L9" i="4"/>
  <c r="E44" i="13" s="1"/>
  <c r="F44" i="13" s="1"/>
  <c r="G19" i="1"/>
  <c r="H19" i="1" s="1"/>
  <c r="I19" i="1" s="1"/>
  <c r="I31" i="2"/>
  <c r="I32" i="2"/>
  <c r="I33" i="2"/>
  <c r="K8" i="2"/>
  <c r="O8" i="2" s="1"/>
  <c r="N8" i="2"/>
  <c r="I10" i="3"/>
  <c r="J10" i="3" s="1"/>
  <c r="I8" i="3"/>
  <c r="J8" i="3" s="1"/>
  <c r="I9" i="3"/>
  <c r="J9" i="3" s="1"/>
  <c r="I7" i="3"/>
  <c r="J7" i="3" s="1"/>
  <c r="I6" i="3"/>
  <c r="N34" i="1"/>
  <c r="J28" i="4"/>
  <c r="U36" i="2"/>
  <c r="H22" i="10" s="1"/>
  <c r="E36" i="10" s="1"/>
  <c r="J29" i="4"/>
  <c r="J26" i="4"/>
  <c r="J27" i="4"/>
  <c r="R29" i="4"/>
  <c r="F9" i="1"/>
  <c r="I11" i="2"/>
  <c r="I6" i="2"/>
  <c r="L8" i="4"/>
  <c r="E43" i="13" s="1"/>
  <c r="F43" i="13" s="1"/>
  <c r="L30" i="3"/>
  <c r="K29" i="13" s="1"/>
  <c r="L29" i="13" s="1"/>
  <c r="L6" i="4"/>
  <c r="E41" i="13" s="1"/>
  <c r="F41" i="13" s="1"/>
  <c r="F30" i="1"/>
  <c r="L33" i="3"/>
  <c r="K32" i="13" s="1"/>
  <c r="L32" i="13" s="1"/>
  <c r="N34" i="4"/>
  <c r="O34" i="4" s="1"/>
  <c r="I16" i="1"/>
  <c r="J16" i="1"/>
  <c r="F40" i="1"/>
  <c r="G40" i="1" s="1"/>
  <c r="L32" i="3"/>
  <c r="K31" i="13" s="1"/>
  <c r="L31" i="13" s="1"/>
  <c r="L7" i="4"/>
  <c r="E42" i="13" s="1"/>
  <c r="F42" i="13" s="1"/>
  <c r="L31" i="3"/>
  <c r="K30" i="13" s="1"/>
  <c r="L30" i="13" s="1"/>
  <c r="J17" i="1"/>
  <c r="J7" i="1"/>
  <c r="E10" i="1"/>
  <c r="N33" i="1" s="1"/>
  <c r="N10" i="2"/>
  <c r="S25" i="1"/>
  <c r="H5" i="10" s="1"/>
  <c r="S28" i="1"/>
  <c r="H8" i="10" s="1"/>
  <c r="R30" i="1"/>
  <c r="N9" i="2"/>
  <c r="N7" i="2"/>
  <c r="J6" i="4" l="1"/>
  <c r="L7" i="8"/>
  <c r="L12" i="8" s="1"/>
  <c r="L13" i="8" s="1"/>
  <c r="R18" i="13"/>
  <c r="S18" i="13" s="1"/>
  <c r="R20" i="13"/>
  <c r="S20" i="13" s="1"/>
  <c r="R19" i="13"/>
  <c r="S19" i="13" s="1"/>
  <c r="R21" i="13"/>
  <c r="S21" i="13" s="1"/>
  <c r="R22" i="13"/>
  <c r="S22" i="13" s="1"/>
  <c r="E19" i="13"/>
  <c r="F19" i="13" s="1"/>
  <c r="E18" i="13"/>
  <c r="F18" i="13" s="1"/>
  <c r="E20" i="13"/>
  <c r="F20" i="13" s="1"/>
  <c r="E21" i="13"/>
  <c r="F21" i="13" s="1"/>
  <c r="K6" i="13"/>
  <c r="L6" i="13" s="1"/>
  <c r="K8" i="13"/>
  <c r="L8" i="13" s="1"/>
  <c r="K7" i="13"/>
  <c r="L7" i="13" s="1"/>
  <c r="K5" i="13"/>
  <c r="L5" i="13" s="1"/>
  <c r="I8" i="8"/>
  <c r="I10" i="8" s="1"/>
  <c r="I20" i="1"/>
  <c r="I24" i="2"/>
  <c r="L10" i="4"/>
  <c r="E45" i="13" s="1"/>
  <c r="F45" i="13" s="1"/>
  <c r="J30" i="3"/>
  <c r="J34" i="3" s="1"/>
  <c r="I34" i="3"/>
  <c r="Q41" i="3" s="1"/>
  <c r="R41" i="3" s="1"/>
  <c r="R30" i="4"/>
  <c r="P10" i="10" s="1"/>
  <c r="E37" i="10" s="1"/>
  <c r="P9" i="10"/>
  <c r="J6" i="3"/>
  <c r="J12" i="3" s="1"/>
  <c r="I12" i="3"/>
  <c r="I6" i="8" s="1"/>
  <c r="I7" i="8" s="1"/>
  <c r="N18" i="2"/>
  <c r="K18" i="2"/>
  <c r="O18" i="2" s="1"/>
  <c r="G10" i="10"/>
  <c r="D35" i="10" s="1"/>
  <c r="L34" i="3"/>
  <c r="J6" i="2"/>
  <c r="K6" i="2" s="1"/>
  <c r="O6" i="2" s="1"/>
  <c r="I12" i="2"/>
  <c r="J25" i="1"/>
  <c r="I30" i="1"/>
  <c r="L23" i="2"/>
  <c r="L21" i="2"/>
  <c r="L22" i="2"/>
  <c r="Q40" i="2"/>
  <c r="R40" i="2" s="1"/>
  <c r="Q28" i="2"/>
  <c r="D14" i="10" s="1"/>
  <c r="L20" i="2"/>
  <c r="L19" i="2"/>
  <c r="N19" i="1"/>
  <c r="N20" i="1" s="1"/>
  <c r="J19" i="1"/>
  <c r="J20" i="1" s="1"/>
  <c r="K7" i="3"/>
  <c r="O7" i="3" s="1"/>
  <c r="N7" i="3"/>
  <c r="E30" i="13" s="1"/>
  <c r="F30" i="13" s="1"/>
  <c r="K10" i="3"/>
  <c r="O10" i="3" s="1"/>
  <c r="N10" i="3"/>
  <c r="E33" i="13" s="1"/>
  <c r="F33" i="13" s="1"/>
  <c r="K9" i="3"/>
  <c r="O9" i="3" s="1"/>
  <c r="N9" i="3"/>
  <c r="E32" i="13" s="1"/>
  <c r="F32" i="13" s="1"/>
  <c r="K8" i="3"/>
  <c r="O8" i="3" s="1"/>
  <c r="N8" i="3"/>
  <c r="E31" i="13" s="1"/>
  <c r="F31" i="13" s="1"/>
  <c r="L8" i="2"/>
  <c r="G9" i="1"/>
  <c r="H9" i="1" s="1"/>
  <c r="N35" i="1"/>
  <c r="O34" i="1"/>
  <c r="M35" i="4"/>
  <c r="N35" i="4" s="1"/>
  <c r="Q30" i="4"/>
  <c r="O10" i="10" s="1"/>
  <c r="D37" i="10" s="1"/>
  <c r="P39" i="2"/>
  <c r="P42" i="2" s="1"/>
  <c r="J11" i="2"/>
  <c r="N11" i="2" s="1"/>
  <c r="M36" i="4"/>
  <c r="N36" i="4" s="1"/>
  <c r="O36" i="4" s="1"/>
  <c r="P42" i="3"/>
  <c r="R42" i="3" s="1"/>
  <c r="N36" i="1"/>
  <c r="F6" i="8" l="1"/>
  <c r="F7" i="8" s="1"/>
  <c r="D39" i="10"/>
  <c r="R17" i="13"/>
  <c r="S17" i="13" s="1"/>
  <c r="E22" i="13"/>
  <c r="F22" i="13" s="1"/>
  <c r="C9" i="8"/>
  <c r="N9" i="1"/>
  <c r="N10" i="1" s="1"/>
  <c r="K4" i="13"/>
  <c r="L4" i="13" s="1"/>
  <c r="J30" i="1"/>
  <c r="R40" i="3"/>
  <c r="L18" i="2"/>
  <c r="N24" i="2"/>
  <c r="I12" i="8"/>
  <c r="I13" i="8" s="1"/>
  <c r="Q40" i="3"/>
  <c r="K6" i="3"/>
  <c r="O6" i="3" s="1"/>
  <c r="N6" i="3"/>
  <c r="K32" i="2"/>
  <c r="M32" i="2" s="1"/>
  <c r="F9" i="8"/>
  <c r="N6" i="2"/>
  <c r="J12" i="2"/>
  <c r="K29" i="2"/>
  <c r="K41" i="2"/>
  <c r="M41" i="2" s="1"/>
  <c r="K31" i="2"/>
  <c r="M31" i="2" s="1"/>
  <c r="K33" i="2"/>
  <c r="M33" i="2" s="1"/>
  <c r="Q36" i="2"/>
  <c r="D22" i="10" s="1"/>
  <c r="K39" i="2"/>
  <c r="K42" i="2"/>
  <c r="M42" i="2" s="1"/>
  <c r="K40" i="2"/>
  <c r="M40" i="2" s="1"/>
  <c r="K43" i="2"/>
  <c r="M43" i="2" s="1"/>
  <c r="K30" i="2"/>
  <c r="M30" i="2" s="1"/>
  <c r="P41" i="2"/>
  <c r="Q41" i="2" s="1"/>
  <c r="I9" i="1"/>
  <c r="I10" i="1" s="1"/>
  <c r="C4" i="8" s="1"/>
  <c r="H18" i="8" s="1"/>
  <c r="L18" i="8" s="1"/>
  <c r="L8" i="3"/>
  <c r="L9" i="3"/>
  <c r="L10" i="3"/>
  <c r="L7" i="3"/>
  <c r="L6" i="3"/>
  <c r="L6" i="2"/>
  <c r="J9" i="1"/>
  <c r="L5" i="2"/>
  <c r="P34" i="1"/>
  <c r="O35" i="4"/>
  <c r="O33" i="4" s="1"/>
  <c r="N33" i="4"/>
  <c r="K11" i="2"/>
  <c r="O11" i="2" s="1"/>
  <c r="E17" i="13" l="1"/>
  <c r="F17" i="13" s="1"/>
  <c r="H23" i="8"/>
  <c r="L23" i="8" s="1"/>
  <c r="N12" i="3"/>
  <c r="E29" i="13"/>
  <c r="F29" i="13" s="1"/>
  <c r="L32" i="2"/>
  <c r="L41" i="2"/>
  <c r="M29" i="2"/>
  <c r="K34" i="2"/>
  <c r="L33" i="2"/>
  <c r="N12" i="2"/>
  <c r="L39" i="2"/>
  <c r="K44" i="2"/>
  <c r="L31" i="2"/>
  <c r="L43" i="2"/>
  <c r="M39" i="2"/>
  <c r="L40" i="2"/>
  <c r="L42" i="2"/>
  <c r="L30" i="2"/>
  <c r="L29" i="2"/>
  <c r="R41" i="2"/>
  <c r="R39" i="2" s="1"/>
  <c r="Q39" i="2"/>
  <c r="J10" i="1"/>
  <c r="L11" i="2"/>
  <c r="Q42" i="2"/>
  <c r="R42" i="2" s="1"/>
  <c r="X16" i="13" l="1"/>
  <c r="Y16" i="13" s="1"/>
  <c r="X19" i="13"/>
  <c r="Y19" i="13" s="1"/>
  <c r="X17" i="13"/>
  <c r="Y17" i="13" s="1"/>
  <c r="X20" i="13"/>
  <c r="Y20" i="13" s="1"/>
  <c r="X18" i="13"/>
  <c r="Y18" i="13" s="1"/>
  <c r="K16" i="13"/>
  <c r="L16" i="13" s="1"/>
  <c r="K17" i="13"/>
  <c r="L17" i="13" s="1"/>
  <c r="K18" i="13"/>
  <c r="L18" i="13" s="1"/>
  <c r="K20" i="13"/>
  <c r="L20" i="13" s="1"/>
  <c r="K19" i="13"/>
  <c r="L19" i="13" s="1"/>
  <c r="L44" i="2"/>
  <c r="L34" i="2"/>
  <c r="F8" i="8"/>
  <c r="F10" i="8" s="1"/>
  <c r="F12" i="8" s="1"/>
  <c r="F13" i="8" s="1"/>
  <c r="L16" i="4"/>
  <c r="R41" i="13" s="1"/>
  <c r="S41" i="13" s="1"/>
  <c r="L17" i="4"/>
  <c r="R42" i="13" s="1"/>
  <c r="S42" i="13" s="1"/>
  <c r="L20" i="4" l="1"/>
  <c r="R45" i="13" s="1"/>
  <c r="S45" i="13" s="1"/>
  <c r="K5" i="1" l="1"/>
  <c r="L5" i="1" s="1"/>
  <c r="P5" i="1" s="1"/>
  <c r="I39" i="1"/>
  <c r="Q24" i="1"/>
  <c r="K8" i="1"/>
  <c r="L8" i="1" s="1"/>
  <c r="L6" i="1"/>
  <c r="K16" i="1"/>
  <c r="L16" i="1" s="1"/>
  <c r="K18" i="1"/>
  <c r="L18" i="1" s="1"/>
  <c r="K9" i="1"/>
  <c r="L9" i="1" s="1"/>
  <c r="I37" i="1"/>
  <c r="K17" i="1"/>
  <c r="L17" i="1" s="1"/>
  <c r="I38" i="1"/>
  <c r="O30" i="1"/>
  <c r="D10" i="10" s="1"/>
  <c r="O35" i="1"/>
  <c r="P35" i="1" s="1"/>
  <c r="P33" i="1" s="1"/>
  <c r="I35" i="1"/>
  <c r="K19" i="1"/>
  <c r="L19" i="1" s="1"/>
  <c r="K7" i="1"/>
  <c r="G36" i="1"/>
  <c r="G29" i="1"/>
  <c r="G26" i="1"/>
  <c r="G28" i="1"/>
  <c r="G37" i="1"/>
  <c r="G39" i="1"/>
  <c r="G35" i="1"/>
  <c r="G38" i="1"/>
  <c r="O36" i="1"/>
  <c r="P36" i="1" s="1"/>
  <c r="G27" i="1"/>
  <c r="I36" i="1"/>
  <c r="S24" i="1" l="1"/>
  <c r="H4" i="10" s="1"/>
  <c r="F4" i="10"/>
  <c r="I40" i="1"/>
  <c r="C8" i="8" s="1"/>
  <c r="O5" i="1"/>
  <c r="P16" i="1"/>
  <c r="O16" i="1"/>
  <c r="O19" i="1"/>
  <c r="P19" i="1"/>
  <c r="O6" i="1"/>
  <c r="P6" i="1"/>
  <c r="M17" i="1"/>
  <c r="P17" i="1"/>
  <c r="O17" i="1"/>
  <c r="M18" i="1"/>
  <c r="P18" i="1"/>
  <c r="O18" i="1"/>
  <c r="O9" i="1"/>
  <c r="P9" i="1"/>
  <c r="O8" i="1"/>
  <c r="P8" i="1"/>
  <c r="M19" i="1"/>
  <c r="M16" i="1"/>
  <c r="G30" i="1"/>
  <c r="M9" i="1"/>
  <c r="M8" i="1"/>
  <c r="M6" i="1"/>
  <c r="M5" i="1"/>
  <c r="J38" i="1"/>
  <c r="J35" i="1"/>
  <c r="K10" i="1"/>
  <c r="J39" i="1"/>
  <c r="X8" i="13" s="1"/>
  <c r="O33" i="1"/>
  <c r="J37" i="1"/>
  <c r="J36" i="1"/>
  <c r="L7" i="1"/>
  <c r="L20" i="1"/>
  <c r="K20" i="1"/>
  <c r="Q30" i="1"/>
  <c r="C6" i="8" l="1"/>
  <c r="H20" i="8" s="1"/>
  <c r="R5" i="13"/>
  <c r="S5" i="13" s="1"/>
  <c r="R7" i="13"/>
  <c r="S7" i="13" s="1"/>
  <c r="R6" i="13"/>
  <c r="S6" i="13" s="1"/>
  <c r="R8" i="13"/>
  <c r="S8" i="13" s="1"/>
  <c r="E5" i="13"/>
  <c r="F5" i="13" s="1"/>
  <c r="X6" i="13"/>
  <c r="Y6" i="13" s="1"/>
  <c r="X7" i="13"/>
  <c r="Y7" i="13" s="1"/>
  <c r="Y8" i="13"/>
  <c r="X5" i="13"/>
  <c r="Y5" i="13" s="1"/>
  <c r="E7" i="13"/>
  <c r="F7" i="13" s="1"/>
  <c r="X4" i="13"/>
  <c r="Y4" i="13" s="1"/>
  <c r="E8" i="13"/>
  <c r="F8" i="13" s="1"/>
  <c r="E4" i="13"/>
  <c r="F4" i="13" s="1"/>
  <c r="S30" i="1"/>
  <c r="H10" i="10" s="1"/>
  <c r="E35" i="10" s="1"/>
  <c r="E39" i="10" s="1"/>
  <c r="F10" i="10"/>
  <c r="C35" i="10" s="1"/>
  <c r="C39" i="10" s="1"/>
  <c r="C10" i="8"/>
  <c r="H22" i="8"/>
  <c r="O7" i="1"/>
  <c r="E6" i="13" s="1"/>
  <c r="P7" i="1"/>
  <c r="O20" i="1"/>
  <c r="L10" i="1"/>
  <c r="M7" i="1"/>
  <c r="J40" i="1"/>
  <c r="C7" i="8" l="1"/>
  <c r="C12" i="8" s="1"/>
  <c r="C13" i="8" s="1"/>
  <c r="O10" i="1"/>
  <c r="F6" i="13"/>
  <c r="L20" i="8"/>
  <c r="L21" i="8" s="1"/>
  <c r="H21" i="8"/>
  <c r="L22" i="8"/>
  <c r="H24" i="8"/>
  <c r="F36" i="10" l="1"/>
  <c r="F38" i="10"/>
  <c r="F37" i="10"/>
  <c r="F35" i="10"/>
  <c r="H26" i="8"/>
  <c r="H27" i="8" s="1"/>
  <c r="L24" i="8"/>
  <c r="L26" i="8" s="1"/>
  <c r="L27" i="8" s="1"/>
  <c r="F39" i="10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Rafael Romão</author>
  </authors>
  <commentList>
    <comment ref="I2" authorId="0" shapeId="0" xr:uid="{00000000-0006-0000-0000-000001000000}">
      <text>
        <r>
          <rPr>
            <b/>
            <sz val="9"/>
            <color indexed="81"/>
            <rFont val="Segoe UI"/>
            <family val="2"/>
          </rPr>
          <t>Rafael Romão:</t>
        </r>
        <r>
          <rPr>
            <sz val="9"/>
            <color indexed="81"/>
            <rFont val="Segoe UI"/>
            <family val="2"/>
          </rPr>
          <t xml:space="preserve">
0 = Não
1 = Yes 20% - Regular Tycoon
2 = Yes, 26% - Special Tycoon</t>
        </r>
      </text>
    </comment>
  </commentList>
</comments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4229777B-3C34-46A0-A19D-722DEAF982EB}" keepAlive="1" name="Query - AQ1 Offers" description="Connection to the 'AQ1 Offers' query in the workbook." type="5" refreshedVersion="8" background="1" saveData="1">
    <dbPr connection="Provider=Microsoft.Mashup.OleDb.1;Data Source=$Workbook$;Location=&quot;AQ1 Offers&quot;;Extended Properties=&quot;&quot;" command="SELECT * FROM [AQ1 Offers]"/>
  </connection>
  <connection id="2" xr16:uid="{FA3DA431-2941-447D-98B5-5443DA84E23F}" keepAlive="1" name="Query - AQ2 Offers" description="Connection to the 'AQ2 Offers' query in the workbook." type="5" refreshedVersion="8" background="1" saveData="1">
    <dbPr connection="Provider=Microsoft.Mashup.OleDb.1;Data Source=$Workbook$;Location=&quot;AQ2 Offers&quot;;Extended Properties=&quot;&quot;" command="SELECT * FROM [AQ2 Offers]"/>
  </connection>
  <connection id="3" xr16:uid="{C7257069-F4B3-454D-8B6D-3BA8865ECC0A}" keepAlive="1" name="Query - AQ3 Offers" description="Connection to the 'AQ3 Offers' query in the workbook." type="5" refreshedVersion="8" background="1" saveData="1">
    <dbPr connection="Provider=Microsoft.Mashup.OleDb.1;Data Source=$Workbook$;Location=&quot;AQ3 Offers&quot;;Extended Properties=&quot;&quot;" command="SELECT * FROM [AQ3 Offers]"/>
  </connection>
  <connection id="4" xr16:uid="{1BEB097F-EAF7-4EB4-B268-3EC93B820959}" keepAlive="1" name="Query - AQ4 Offers" description="Connection to the 'AQ4 Offers' query in the workbook." type="5" refreshedVersion="8" background="1" saveData="1">
    <dbPr connection="Provider=Microsoft.Mashup.OleDb.1;Data Source=$Workbook$;Location=&quot;AQ4 Offers&quot;;Extended Properties=&quot;&quot;" command="SELECT * FROM [AQ4 Offers]"/>
  </connection>
  <connection id="5" xr16:uid="{E87A4E0D-095C-4D96-AE32-4E41326DD854}" keepAlive="1" name="Query - AQ5 Offers" description="Connection to the 'AQ5 Offers' query in the workbook." type="5" refreshedVersion="8" background="1" saveData="1">
    <dbPr connection="Provider=Microsoft.Mashup.OleDb.1;Data Source=$Workbook$;Location=&quot;AQ5 Offers&quot;;Extended Properties=&quot;&quot;" command="SELECT * FROM [AQ5 Offers]"/>
  </connection>
  <connection id="6" xr16:uid="{EA24B9AC-48CC-4FDD-9676-FA8105929355}" keepAlive="1" name="Query - ARM Offers" description="Connection to the 'ARM Offers' query in the workbook." type="5" refreshedVersion="8" background="1" saveData="1">
    <dbPr connection="Provider=Microsoft.Mashup.OleDb.1;Data Source=$Workbook$;Location=&quot;ARM Offers&quot;;Extended Properties=&quot;&quot;" command="SELECT * FROM [ARM Offers]"/>
  </connection>
  <connection id="7" xr16:uid="{25526595-4678-413B-88C5-29E0E4647D37}" keepAlive="1" name="Query - Countries" description="Connection to the 'Countries' query in the workbook." type="5" refreshedVersion="8" background="1" saveData="1">
    <dbPr connection="Provider=Microsoft.Mashup.OleDb.1;Data Source=$Workbook$;Location=Countries;Extended Properties=&quot;&quot;" command="SELECT * FROM [Countries]"/>
  </connection>
  <connection id="8" xr16:uid="{75A8A5E4-A7A1-4096-B9B3-81EA5E215BEF}" keepAlive="1" name="Query - FQ1 Offers" description="Connection to the 'FQ1 Offers' query in the workbook." type="5" refreshedVersion="8" background="1" saveData="1">
    <dbPr connection="Provider=Microsoft.Mashup.OleDb.1;Data Source=$Workbook$;Location=&quot;FQ1 Offers&quot;;Extended Properties=&quot;&quot;" command="SELECT * FROM [FQ1 Offers]"/>
  </connection>
  <connection id="9" xr16:uid="{9031571F-0434-464A-A367-AE9FF20D5299}" keepAlive="1" name="Query - FQ2 Offers" description="Connection to the 'FQ2 Offers' query in the workbook." type="5" refreshedVersion="8" background="1" saveData="1">
    <dbPr connection="Provider=Microsoft.Mashup.OleDb.1;Data Source=$Workbook$;Location=&quot;FQ2 Offers&quot;;Extended Properties=&quot;&quot;" command="SELECT * FROM [FQ2 Offers]"/>
  </connection>
  <connection id="10" xr16:uid="{04A71FE3-DA51-49DB-9D59-32C7C7588FA7}" keepAlive="1" name="Query - FQ3 Offers" description="Connection to the 'FQ3 Offers' query in the workbook." type="5" refreshedVersion="8" background="1" saveData="1">
    <dbPr connection="Provider=Microsoft.Mashup.OleDb.1;Data Source=$Workbook$;Location=&quot;FQ3 Offers&quot;;Extended Properties=&quot;&quot;" command="SELECT * FROM [FQ3 Offers]"/>
  </connection>
  <connection id="11" xr16:uid="{64B85F00-3F0F-41C6-8CBF-674FBBD1C776}" keepAlive="1" name="Query - FQ4 Offers" description="Connection to the 'FQ4 Offers' query in the workbook." type="5" refreshedVersion="8" background="1" saveData="1">
    <dbPr connection="Provider=Microsoft.Mashup.OleDb.1;Data Source=$Workbook$;Location=&quot;FQ4 Offers&quot;;Extended Properties=&quot;&quot;" command="SELECT * FROM [FQ4 Offers]"/>
  </connection>
  <connection id="12" xr16:uid="{855D8DAB-12D4-454E-9033-B4A082C18ABF}" keepAlive="1" name="Query - FQ5 Offers" description="Connection to the 'FQ5 Offers' query in the workbook." type="5" refreshedVersion="8" background="1" saveData="1">
    <dbPr connection="Provider=Microsoft.Mashup.OleDb.1;Data Source=$Workbook$;Location=&quot;FQ5 Offers&quot;;Extended Properties=&quot;&quot;" command="SELECT * FROM [FQ5 Offers]"/>
  </connection>
  <connection id="13" xr16:uid="{E745DF17-A75C-46E0-8429-A2EA1C289E0D}" keepAlive="1" name="Query - FQ6 Offers" description="Connection to the 'FQ6 Offers' query in the workbook." type="5" refreshedVersion="8" background="1" saveData="1">
    <dbPr connection="Provider=Microsoft.Mashup.OleDb.1;Data Source=$Workbook$;Location=&quot;FQ6 Offers&quot;;Extended Properties=&quot;&quot;" command="SELECT * FROM [FQ6 Offers]"/>
  </connection>
  <connection id="14" xr16:uid="{5868BCDB-5641-4D11-A878-49AE08512469}" keepAlive="1" name="Query - FQ7 Offers" description="Connection to the 'FQ7 Offers' query in the workbook." type="5" refreshedVersion="8" background="1" saveData="1">
    <dbPr connection="Provider=Microsoft.Mashup.OleDb.1;Data Source=$Workbook$;Location=&quot;FQ7 Offers&quot;;Extended Properties=&quot;&quot;" command="SELECT * FROM [FQ7 Offers]"/>
  </connection>
  <connection id="15" xr16:uid="{77B0BC00-3786-484B-803B-10BA01F3217C}" keepAlive="1" name="Query - FRM Offers" description="Connection to the 'FRM Offers' query in the workbook." type="5" refreshedVersion="8" background="1" saveData="1">
    <dbPr connection="Provider=Microsoft.Mashup.OleDb.1;Data Source=$Workbook$;Location=&quot;FRM Offers&quot;;Extended Properties=&quot;&quot;" command="SELECT * FROM [FRM Offers]"/>
  </connection>
  <connection id="16" xr16:uid="{88B375DA-1A3A-4892-9055-697C09AED07A}" keepAlive="1" name="Query - Gold_Price" description="Connection to the 'Gold_Price' query in the workbook." type="5" refreshedVersion="8" background="1" saveData="1">
    <dbPr connection="Provider=Microsoft.Mashup.OleDb.1;Data Source=$Workbook$;Location=Gold_Price;Extended Properties=&quot;&quot;" command="SELECT * FROM [Gold_Price]"/>
  </connection>
  <connection id="17" xr16:uid="{85BE7EB1-1313-431B-B6C2-D5891225CC9B}" keepAlive="1" name="Query - HQ1 Offers" description="Connection to the 'HQ1 Offers' query in the workbook." type="5" refreshedVersion="8" background="1" saveData="1">
    <dbPr connection="Provider=Microsoft.Mashup.OleDb.1;Data Source=$Workbook$;Location=&quot;HQ1 Offers&quot;;Extended Properties=&quot;&quot;" command="SELECT * FROM [HQ1 Offers]"/>
  </connection>
  <connection id="18" xr16:uid="{39691B3D-CA02-44FE-A7C1-26119247CE6F}" keepAlive="1" name="Query - HQ2 Offers" description="Connection to the 'HQ2 Offers' query in the workbook." type="5" refreshedVersion="8" background="1" saveData="1">
    <dbPr connection="Provider=Microsoft.Mashup.OleDb.1;Data Source=$Workbook$;Location=&quot;HQ2 Offers&quot;;Extended Properties=&quot;&quot;" command="SELECT * FROM [HQ2 Offers]"/>
  </connection>
  <connection id="19" xr16:uid="{C347075B-81A8-4CF1-A5E4-A956F49102FD}" keepAlive="1" name="Query - HQ3 Offers" description="Connection to the 'HQ3 Offers' query in the workbook." type="5" refreshedVersion="8" background="1" saveData="1">
    <dbPr connection="Provider=Microsoft.Mashup.OleDb.1;Data Source=$Workbook$;Location=&quot;HQ3 Offers&quot;;Extended Properties=&quot;&quot;" command="SELECT * FROM [HQ3 Offers]"/>
  </connection>
  <connection id="20" xr16:uid="{B510952B-2AA3-490A-A009-47914B82699A}" keepAlive="1" name="Query - HQ4 Offers" description="Connection to the 'HQ4 Offers' query in the workbook." type="5" refreshedVersion="8" background="1" saveData="1">
    <dbPr connection="Provider=Microsoft.Mashup.OleDb.1;Data Source=$Workbook$;Location=&quot;HQ4 Offers&quot;;Extended Properties=&quot;&quot;" command="SELECT * FROM [HQ4 Offers]"/>
  </connection>
  <connection id="21" xr16:uid="{F815FC1A-D9F3-4895-8B15-B9043F568638}" keepAlive="1" name="Query - HQ5 Offers" description="Connection to the 'HQ5 Offers' query in the workbook." type="5" refreshedVersion="8" background="1" saveData="1">
    <dbPr connection="Provider=Microsoft.Mashup.OleDb.1;Data Source=$Workbook$;Location=&quot;HQ5 Offers&quot;;Extended Properties=&quot;&quot;" command="SELECT * FROM [HQ5 Offers]"/>
  </connection>
  <connection id="22" xr16:uid="{7EED0FFB-BB3B-43F1-9E04-3E07042B75CE}" keepAlive="1" name="Query - HRM Offers" description="Connection to the 'HRM Offers' query in the workbook." type="5" refreshedVersion="8" background="1" saveData="1">
    <dbPr connection="Provider=Microsoft.Mashup.OleDb.1;Data Source=$Workbook$;Location=&quot;HRM Offers&quot;;Extended Properties=&quot;&quot;" command="SELECT * FROM [HRM Offers]"/>
  </connection>
  <connection id="23" xr16:uid="{8EB2C297-C550-49B5-978F-3ADD0CB08705}" keepAlive="1" name="Query - Regions" description="Connection to the 'Regions' query in the workbook." type="5" refreshedVersion="8" background="1" saveData="1">
    <dbPr connection="Provider=Microsoft.Mashup.OleDb.1;Data Source=$Workbook$;Location=Regions;Extended Properties=&quot;&quot;" command="SELECT * FROM [Regions]"/>
  </connection>
  <connection id="24" xr16:uid="{64B6380C-0EB9-44AE-B9AB-B1F1AA165504}" keepAlive="1" name="Query - WQ1 Offers" description="Connection to the 'WQ1 Offers' query in the workbook." type="5" refreshedVersion="8" background="1" saveData="1">
    <dbPr connection="Provider=Microsoft.Mashup.OleDb.1;Data Source=$Workbook$;Location=&quot;WQ1 Offers&quot;;Extended Properties=&quot;&quot;" command="SELECT * FROM [WQ1 Offers]"/>
  </connection>
  <connection id="25" xr16:uid="{ECE33C6E-DFE3-4ABA-9A4E-2A8A84F834F1}" keepAlive="1" name="Query - WQ2 Offers" description="Connection to the 'WQ2 Offers' query in the workbook." type="5" refreshedVersion="8" background="1" saveData="1">
    <dbPr connection="Provider=Microsoft.Mashup.OleDb.1;Data Source=$Workbook$;Location=&quot;WQ2 Offers&quot;;Extended Properties=&quot;&quot;" command="SELECT * FROM [WQ2 Offers]"/>
  </connection>
  <connection id="26" xr16:uid="{92A8AD1C-6AEB-4157-B4B6-492A620018ED}" keepAlive="1" name="Query - WQ3 Offers" description="Connection to the 'WQ3 Offers' query in the workbook." type="5" refreshedVersion="8" background="1" saveData="1">
    <dbPr connection="Provider=Microsoft.Mashup.OleDb.1;Data Source=$Workbook$;Location=&quot;WQ3 Offers&quot;;Extended Properties=&quot;&quot;" command="SELECT * FROM [WQ3 Offers]"/>
  </connection>
  <connection id="27" xr16:uid="{ACB651F0-99BF-4B35-9E61-44AB98D1D8EB}" keepAlive="1" name="Query - WQ4 Offers" description="Connection to the 'WQ4 Offers' query in the workbook." type="5" refreshedVersion="8" background="1" saveData="1">
    <dbPr connection="Provider=Microsoft.Mashup.OleDb.1;Data Source=$Workbook$;Location=&quot;WQ4 Offers&quot;;Extended Properties=&quot;&quot;" command="SELECT * FROM [WQ4 Offers]"/>
  </connection>
  <connection id="28" xr16:uid="{E1EF43B0-84CC-4568-994B-BA12C67F3B5F}" keepAlive="1" name="Query - WQ5 Offers" description="Connection to the 'WQ5 Offers' query in the workbook." type="5" refreshedVersion="8" background="1" saveData="1">
    <dbPr connection="Provider=Microsoft.Mashup.OleDb.1;Data Source=$Workbook$;Location=&quot;WQ5 Offers&quot;;Extended Properties=&quot;&quot;" command="SELECT * FROM [WQ5 Offers]"/>
  </connection>
  <connection id="29" xr16:uid="{76C394FF-0D36-46EE-B07F-0C28439A7124}" keepAlive="1" name="Query - WQ6 Offers" description="Connection to the 'WQ6 Offers' query in the workbook." type="5" refreshedVersion="8" background="1" saveData="1">
    <dbPr connection="Provider=Microsoft.Mashup.OleDb.1;Data Source=$Workbook$;Location=&quot;WQ6 Offers&quot;;Extended Properties=&quot;&quot;" command="SELECT * FROM [WQ6 Offers]"/>
  </connection>
  <connection id="30" xr16:uid="{59F24FB4-2EB4-4D47-9476-6918C3B59947}" keepAlive="1" name="Query - WQ7 Offers" description="Connection to the 'WQ7 Offers' query in the workbook." type="5" refreshedVersion="8" background="1" saveData="1">
    <dbPr connection="Provider=Microsoft.Mashup.OleDb.1;Data Source=$Workbook$;Location=&quot;WQ7 Offers&quot;;Extended Properties=&quot;&quot;" command="SELECT * FROM [WQ7 Offers]"/>
  </connection>
  <connection id="31" xr16:uid="{1A6BB9E3-E0CB-4636-AA92-CA284C3FEF20}" keepAlive="1" name="Query - WRM Offers" description="Connection to the 'WRM Offers' query in the workbook." type="5" refreshedVersion="8" background="1" refreshOnLoad="1" saveData="1">
    <dbPr connection="Provider=Microsoft.Mashup.OleDb.1;Data Source=$Workbook$;Location=&quot;WRM Offers&quot;;Extended Properties=&quot;&quot;" command="SELECT * FROM [WRM Offers]"/>
  </connection>
</connections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<sst xmlns="http://schemas.openxmlformats.org/spreadsheetml/2006/main" count="2634" uniqueCount="860">
  <si>
    <t>Q1</t>
  </si>
  <si>
    <t>Q2</t>
  </si>
  <si>
    <t>Q3</t>
  </si>
  <si>
    <t>Q4</t>
  </si>
  <si>
    <t>Q5</t>
  </si>
  <si>
    <t>Booster</t>
  </si>
  <si>
    <t>Q6</t>
  </si>
  <si>
    <t>Q7</t>
  </si>
  <si>
    <t>Raw</t>
  </si>
  <si>
    <t>Food</t>
  </si>
  <si>
    <t>Total</t>
  </si>
  <si>
    <t>Tycoon Pack</t>
  </si>
  <si>
    <t>Tickets</t>
  </si>
  <si>
    <t>-</t>
  </si>
  <si>
    <t>Holding 1</t>
  </si>
  <si>
    <t>Holding 2</t>
  </si>
  <si>
    <t>Holding  1</t>
  </si>
  <si>
    <t>Average Salary</t>
  </si>
  <si>
    <t>Number of Tickets</t>
  </si>
  <si>
    <t>Management Companies</t>
  </si>
  <si>
    <t>Company</t>
  </si>
  <si>
    <t>Country of Citizenship</t>
  </si>
  <si>
    <t>Pollution</t>
  </si>
  <si>
    <t>Raw Material</t>
  </si>
  <si>
    <t>Productivity/Test</t>
  </si>
  <si>
    <t>Country Bonus</t>
  </si>
  <si>
    <t>Region Bonus</t>
  </si>
  <si>
    <t>Houses</t>
  </si>
  <si>
    <t>Airplanes</t>
  </si>
  <si>
    <t>Weapons</t>
  </si>
  <si>
    <t>TAX - VAT</t>
  </si>
  <si>
    <t>TAX - Import</t>
  </si>
  <si>
    <t>Tax</t>
  </si>
  <si>
    <t>Manager Tax</t>
  </si>
  <si>
    <t>Quality</t>
  </si>
  <si>
    <t>Employees</t>
  </si>
  <si>
    <t>Production</t>
  </si>
  <si>
    <t>Raw/Day</t>
  </si>
  <si>
    <t>Time (Days)</t>
  </si>
  <si>
    <t>Number of Houses (Day)</t>
  </si>
  <si>
    <t>Houses by Time</t>
  </si>
  <si>
    <t>Raw Material per House</t>
  </si>
  <si>
    <t>Raw Material Cost</t>
  </si>
  <si>
    <t>Unit Cost - Without Taxes</t>
  </si>
  <si>
    <t>Unit Cost - With Taxes</t>
  </si>
  <si>
    <t>Revenue</t>
  </si>
  <si>
    <t>Profit/Loss</t>
  </si>
  <si>
    <t>% Profit/Loss - Per House</t>
  </si>
  <si>
    <t>Total Salaries</t>
  </si>
  <si>
    <t>Unit Cost - Raw Material</t>
  </si>
  <si>
    <t>Export Tax</t>
  </si>
  <si>
    <t>% Profit/Loss</t>
  </si>
  <si>
    <t>Stock - Houses</t>
  </si>
  <si>
    <t>Price</t>
  </si>
  <si>
    <t>Amount</t>
  </si>
  <si>
    <t>Gross Value</t>
  </si>
  <si>
    <t>Total Tax</t>
  </si>
  <si>
    <t>Net Total</t>
  </si>
  <si>
    <t>Cost</t>
  </si>
  <si>
    <t>Average Cost</t>
  </si>
  <si>
    <t>Daily use</t>
  </si>
  <si>
    <t>Purchase</t>
  </si>
  <si>
    <t>Surplus / Shortage</t>
  </si>
  <si>
    <t>Manager</t>
  </si>
  <si>
    <t>Total Cost - Without Taxes</t>
  </si>
  <si>
    <t>% Profit/Loss Per Weapon</t>
  </si>
  <si>
    <t>Stock - Weapons</t>
  </si>
  <si>
    <t>% Profit/Loss Per Airplane</t>
  </si>
  <si>
    <t>Stock - Airplanes</t>
  </si>
  <si>
    <t>% Profit/Loss Per Food</t>
  </si>
  <si>
    <t>Stock - Food</t>
  </si>
  <si>
    <t>Salary</t>
  </si>
  <si>
    <t>Total Cost</t>
  </si>
  <si>
    <t>Gross Revenue</t>
  </si>
  <si>
    <t>Sales Taxes</t>
  </si>
  <si>
    <t>Net Revenue</t>
  </si>
  <si>
    <t>Daily Total</t>
  </si>
  <si>
    <t>Weekly Total</t>
  </si>
  <si>
    <t>Consolidated</t>
  </si>
  <si>
    <t>Branch</t>
  </si>
  <si>
    <t>Percentage</t>
  </si>
  <si>
    <t>Residential Industry</t>
  </si>
  <si>
    <t>Air War Industry</t>
  </si>
  <si>
    <t>Food industry</t>
  </si>
  <si>
    <t>Gold Price</t>
  </si>
  <si>
    <t>CC Price</t>
  </si>
  <si>
    <t>Return (in days)</t>
  </si>
  <si>
    <t>Return (in Years)</t>
  </si>
  <si>
    <t>Manufacture - Holding 1</t>
  </si>
  <si>
    <t>Raw Material - Holding 1</t>
  </si>
  <si>
    <t>Manufacture - Holding 2</t>
  </si>
  <si>
    <t>Raw Material - Holding 2</t>
  </si>
  <si>
    <t>Nominal Rate</t>
  </si>
  <si>
    <t>TAX (VAT)</t>
  </si>
  <si>
    <t>TAX (Import)</t>
  </si>
  <si>
    <t>Effective Rate</t>
  </si>
  <si>
    <t>Ground War Industry</t>
  </si>
  <si>
    <t>id</t>
  </si>
  <si>
    <t>country_id</t>
  </si>
  <si>
    <t>amount</t>
  </si>
  <si>
    <t>net</t>
  </si>
  <si>
    <t>gross</t>
  </si>
  <si>
    <t>added</t>
  </si>
  <si>
    <t>name</t>
  </si>
  <si>
    <t>pollution_frm</t>
  </si>
  <si>
    <t>pollution_food_1</t>
  </si>
  <si>
    <t>pollution_food_2</t>
  </si>
  <si>
    <t>pollution_food_3</t>
  </si>
  <si>
    <t>pollution_food_4</t>
  </si>
  <si>
    <t>pollution_food_5</t>
  </si>
  <si>
    <t>pollution_food_6</t>
  </si>
  <si>
    <t>pollution_food_7</t>
  </si>
  <si>
    <t>pollution_wrm</t>
  </si>
  <si>
    <t>pollution_weapon_1</t>
  </si>
  <si>
    <t>pollution_weapon_2</t>
  </si>
  <si>
    <t>pollution_weapon_3</t>
  </si>
  <si>
    <t>pollution_weapon_4</t>
  </si>
  <si>
    <t>pollution_weapon_5</t>
  </si>
  <si>
    <t>pollution_weapon_6</t>
  </si>
  <si>
    <t>pollution_weapon_7</t>
  </si>
  <si>
    <t>pollution_hrm</t>
  </si>
  <si>
    <t>pollution_house_1</t>
  </si>
  <si>
    <t>pollution_house_2</t>
  </si>
  <si>
    <t>pollution_house_3</t>
  </si>
  <si>
    <t>pollution_house_4</t>
  </si>
  <si>
    <t>pollution_house_5</t>
  </si>
  <si>
    <t>pollution_house_6</t>
  </si>
  <si>
    <t>pollution_house_7</t>
  </si>
  <si>
    <t>pollution_arm</t>
  </si>
  <si>
    <t>pollution_aircraft_1</t>
  </si>
  <si>
    <t>pollution_aircraft_2</t>
  </si>
  <si>
    <t>pollution_aircraft_3</t>
  </si>
  <si>
    <t>pollution_aircraft_4</t>
  </si>
  <si>
    <t>pollution_aircraft_5</t>
  </si>
  <si>
    <t>pollution_aircraft_6</t>
  </si>
  <si>
    <t>pollution_aircraft_7</t>
  </si>
  <si>
    <t>productivity_absolute_frm</t>
  </si>
  <si>
    <t>productivity_absolute_food_1</t>
  </si>
  <si>
    <t>productivity_absolute_food_2</t>
  </si>
  <si>
    <t>productivity_absolute_food_3</t>
  </si>
  <si>
    <t>productivity_absolute_food_4</t>
  </si>
  <si>
    <t>productivity_absolute_food_5</t>
  </si>
  <si>
    <t>productivity_absolute_food_6</t>
  </si>
  <si>
    <t>productivity_absolute_food_7</t>
  </si>
  <si>
    <t>productivity_absolute_wrm</t>
  </si>
  <si>
    <t>productivity_absolute_weapon_1</t>
  </si>
  <si>
    <t>productivity_absolute_weapon_2</t>
  </si>
  <si>
    <t>productivity_absolute_weapon_3</t>
  </si>
  <si>
    <t>productivity_absolute_weapon_4</t>
  </si>
  <si>
    <t>productivity_absolute_weapon_5</t>
  </si>
  <si>
    <t>productivity_absolute_weapon_6</t>
  </si>
  <si>
    <t>productivity_absolute_weapon_7</t>
  </si>
  <si>
    <t>productivity_absolute_hrm</t>
  </si>
  <si>
    <t>productivity_absolute_house_1</t>
  </si>
  <si>
    <t>productivity_absolute_house_2</t>
  </si>
  <si>
    <t>productivity_absolute_house_3</t>
  </si>
  <si>
    <t>productivity_absolute_house_4</t>
  </si>
  <si>
    <t>productivity_absolute_house_5</t>
  </si>
  <si>
    <t>productivity_absolute_house_6</t>
  </si>
  <si>
    <t>productivity_absolute_house_7</t>
  </si>
  <si>
    <t>productivity_absolute_arm</t>
  </si>
  <si>
    <t>productivity_absolute_aircraft_1</t>
  </si>
  <si>
    <t>productivity_absolute_aircraft_2</t>
  </si>
  <si>
    <t>productivity_absolute_aircraft_3</t>
  </si>
  <si>
    <t>productivity_absolute_aircraft_4</t>
  </si>
  <si>
    <t>productivity_absolute_aircraft_5</t>
  </si>
  <si>
    <t>productivity_absolute_aircraft_6</t>
  </si>
  <si>
    <t>productivity_absolute_aircraft_7</t>
  </si>
  <si>
    <t>bonus_food</t>
  </si>
  <si>
    <t>bonus_weapon</t>
  </si>
  <si>
    <t>bonus_house</t>
  </si>
  <si>
    <t>bonus_aircraft</t>
  </si>
  <si>
    <t>current_owner_country_id</t>
  </si>
  <si>
    <t>original_owner_country_id</t>
  </si>
  <si>
    <t>Mazuria</t>
  </si>
  <si>
    <t>API KEY</t>
  </si>
  <si>
    <t>Dobrogea</t>
  </si>
  <si>
    <t>Muntenia</t>
  </si>
  <si>
    <t>Oltenia</t>
  </si>
  <si>
    <t>Banat</t>
  </si>
  <si>
    <t>Transilvania</t>
  </si>
  <si>
    <t>Crisana</t>
  </si>
  <si>
    <t>Moldova</t>
  </si>
  <si>
    <t>Maramures</t>
  </si>
  <si>
    <t>Bucovina</t>
  </si>
  <si>
    <t>Alabama</t>
  </si>
  <si>
    <t>Alaska</t>
  </si>
  <si>
    <t>Arizona</t>
  </si>
  <si>
    <t>Arkansas</t>
  </si>
  <si>
    <t>California</t>
  </si>
  <si>
    <t>Colorado</t>
  </si>
  <si>
    <t>Connecticut</t>
  </si>
  <si>
    <t>Delaware</t>
  </si>
  <si>
    <t>Florida</t>
  </si>
  <si>
    <t>Georgia</t>
  </si>
  <si>
    <t>Hawaii</t>
  </si>
  <si>
    <t>Idaho</t>
  </si>
  <si>
    <t>Illinois</t>
  </si>
  <si>
    <t>Indiana</t>
  </si>
  <si>
    <t>Iowa</t>
  </si>
  <si>
    <t>Kansas</t>
  </si>
  <si>
    <t>Kentucky</t>
  </si>
  <si>
    <t>Louisiana</t>
  </si>
  <si>
    <t>Maine</t>
  </si>
  <si>
    <t>Maryland</t>
  </si>
  <si>
    <t>Massachusetts</t>
  </si>
  <si>
    <t>Michigan</t>
  </si>
  <si>
    <t>Minnesota</t>
  </si>
  <si>
    <t>Mississippi</t>
  </si>
  <si>
    <t>Missouri</t>
  </si>
  <si>
    <t>Montana</t>
  </si>
  <si>
    <t>Nebraska</t>
  </si>
  <si>
    <t>Nevada</t>
  </si>
  <si>
    <t>New Hampshire</t>
  </si>
  <si>
    <t>New Jersey</t>
  </si>
  <si>
    <t>New Mexico</t>
  </si>
  <si>
    <t>New York</t>
  </si>
  <si>
    <t>North Carolina</t>
  </si>
  <si>
    <t>North Dakota</t>
  </si>
  <si>
    <t>Ohio</t>
  </si>
  <si>
    <t>Oklahoma</t>
  </si>
  <si>
    <t>Oregon</t>
  </si>
  <si>
    <t>Pennsylvania</t>
  </si>
  <si>
    <t>Rhode Island</t>
  </si>
  <si>
    <t>South Carolina</t>
  </si>
  <si>
    <t>South Dakota</t>
  </si>
  <si>
    <t>Tennessee</t>
  </si>
  <si>
    <t>Texas</t>
  </si>
  <si>
    <t>Utah</t>
  </si>
  <si>
    <t>Vermont</t>
  </si>
  <si>
    <t>Virginia</t>
  </si>
  <si>
    <t>Washington</t>
  </si>
  <si>
    <t>West Virginia</t>
  </si>
  <si>
    <t>Wisconsin</t>
  </si>
  <si>
    <t>Wyoming</t>
  </si>
  <si>
    <t>District of Columbia</t>
  </si>
  <si>
    <t>Northern Basarabia</t>
  </si>
  <si>
    <t>Chisinau</t>
  </si>
  <si>
    <t>Southern Basarabia</t>
  </si>
  <si>
    <t>Transnistria</t>
  </si>
  <si>
    <t>Ontario</t>
  </si>
  <si>
    <t>Prince Edward Island</t>
  </si>
  <si>
    <t>Alberta</t>
  </si>
  <si>
    <t>New Brunswick</t>
  </si>
  <si>
    <t>Nova Scotia</t>
  </si>
  <si>
    <t>Quebec</t>
  </si>
  <si>
    <t>Saskatchewan</t>
  </si>
  <si>
    <t>Newfoundland and Labrador</t>
  </si>
  <si>
    <t>British Columbia</t>
  </si>
  <si>
    <t>Yukon</t>
  </si>
  <si>
    <t>Manitoba</t>
  </si>
  <si>
    <t>Northwest Territories</t>
  </si>
  <si>
    <t>Nunavut</t>
  </si>
  <si>
    <t>Western Transdanubia</t>
  </si>
  <si>
    <t>Southern Transdanubia</t>
  </si>
  <si>
    <t>Central Transdanubia</t>
  </si>
  <si>
    <t>Central Hungary</t>
  </si>
  <si>
    <t>Northern Hungary</t>
  </si>
  <si>
    <t>Northern Great Plain</t>
  </si>
  <si>
    <t>Southern Great Plain</t>
  </si>
  <si>
    <t>Valley of Mexico</t>
  </si>
  <si>
    <t>Baja</t>
  </si>
  <si>
    <t>Northwest of Mexico</t>
  </si>
  <si>
    <t>Pacific Coast of Mexico</t>
  </si>
  <si>
    <t>Oaxaca</t>
  </si>
  <si>
    <t>Gulf of Mexico</t>
  </si>
  <si>
    <t>Southeast of Mexico</t>
  </si>
  <si>
    <t>Northeast of Mexico</t>
  </si>
  <si>
    <t>Venezuelan Andean</t>
  </si>
  <si>
    <t>Venezuelan Capital</t>
  </si>
  <si>
    <t>Central Venezuela</t>
  </si>
  <si>
    <t>Central Western Venezuela</t>
  </si>
  <si>
    <t>Guayana</t>
  </si>
  <si>
    <t>Llanos</t>
  </si>
  <si>
    <t>North Eastern Venezuela</t>
  </si>
  <si>
    <t>Zulian</t>
  </si>
  <si>
    <t>Subcarpathia</t>
  </si>
  <si>
    <t>Galicia and Lodomeria</t>
  </si>
  <si>
    <t>Volhynia</t>
  </si>
  <si>
    <t>Polisia</t>
  </si>
  <si>
    <t>Podolia</t>
  </si>
  <si>
    <t>Bukovyna</t>
  </si>
  <si>
    <t>Dnipro</t>
  </si>
  <si>
    <t>Siveria</t>
  </si>
  <si>
    <t>Bassarabia</t>
  </si>
  <si>
    <t>Zaporozhia</t>
  </si>
  <si>
    <t>Sloboda</t>
  </si>
  <si>
    <t>Donbas</t>
  </si>
  <si>
    <t>Taurida</t>
  </si>
  <si>
    <t>Center West of Brazil</t>
  </si>
  <si>
    <t>North of Brazil</t>
  </si>
  <si>
    <t>Northeast of Brazil</t>
  </si>
  <si>
    <t>Southeast of Brazil</t>
  </si>
  <si>
    <t>Parana and Santa Catarina</t>
  </si>
  <si>
    <t>Pampas</t>
  </si>
  <si>
    <t>Argentine Northwest</t>
  </si>
  <si>
    <t>South East Chaco</t>
  </si>
  <si>
    <t>Mesopotamia</t>
  </si>
  <si>
    <t>Cuyo</t>
  </si>
  <si>
    <t>Patagonia</t>
  </si>
  <si>
    <t>Lisboa</t>
  </si>
  <si>
    <t>Norte</t>
  </si>
  <si>
    <t>Centro</t>
  </si>
  <si>
    <t>Alentejo</t>
  </si>
  <si>
    <t>Algarve</t>
  </si>
  <si>
    <t>Azores</t>
  </si>
  <si>
    <t>Madeira</t>
  </si>
  <si>
    <t>Madrid</t>
  </si>
  <si>
    <t>Andalucia</t>
  </si>
  <si>
    <t>Aragon</t>
  </si>
  <si>
    <t>Asturias</t>
  </si>
  <si>
    <t>Basque Country</t>
  </si>
  <si>
    <t>Cantabria</t>
  </si>
  <si>
    <t>Castilla y Leon</t>
  </si>
  <si>
    <t>Catalonia</t>
  </si>
  <si>
    <t>Extremadura</t>
  </si>
  <si>
    <t>Galicia</t>
  </si>
  <si>
    <t>Murcia</t>
  </si>
  <si>
    <t>Navarra</t>
  </si>
  <si>
    <t>La Rioja</t>
  </si>
  <si>
    <t>Valencian Community</t>
  </si>
  <si>
    <t>Castilla La Mancha</t>
  </si>
  <si>
    <t>Canary Islands</t>
  </si>
  <si>
    <t>Balearic Islands</t>
  </si>
  <si>
    <t>Alsace</t>
  </si>
  <si>
    <t>Aquitaine</t>
  </si>
  <si>
    <t>Auvergne</t>
  </si>
  <si>
    <t>Brittany</t>
  </si>
  <si>
    <t>Burgundy</t>
  </si>
  <si>
    <t>Loire Valley</t>
  </si>
  <si>
    <t>Champagne Ardenne</t>
  </si>
  <si>
    <t>Corsica</t>
  </si>
  <si>
    <t>Franche-comte</t>
  </si>
  <si>
    <t>Languedoc Roussillon</t>
  </si>
  <si>
    <t>Limousin</t>
  </si>
  <si>
    <t>Lorraine</t>
  </si>
  <si>
    <t>Lower Normandy</t>
  </si>
  <si>
    <t>Midi-Pyrenees</t>
  </si>
  <si>
    <t>Paris Isle of France</t>
  </si>
  <si>
    <t>Pays de la Loire</t>
  </si>
  <si>
    <t>Picardy</t>
  </si>
  <si>
    <t>Poitou Charentes</t>
  </si>
  <si>
    <t>Provence Alpes Azur</t>
  </si>
  <si>
    <t>Rhone Alps</t>
  </si>
  <si>
    <t>Upper Normandy</t>
  </si>
  <si>
    <t>North Calais</t>
  </si>
  <si>
    <t>Dublin</t>
  </si>
  <si>
    <t>Cork</t>
  </si>
  <si>
    <t>Shannon</t>
  </si>
  <si>
    <t>Mayo</t>
  </si>
  <si>
    <t>Wexford</t>
  </si>
  <si>
    <t>Louth</t>
  </si>
  <si>
    <t>London</t>
  </si>
  <si>
    <t>Scotland</t>
  </si>
  <si>
    <t>Wales</t>
  </si>
  <si>
    <t>Northern Ireland</t>
  </si>
  <si>
    <t>South East of England</t>
  </si>
  <si>
    <t>South West of England</t>
  </si>
  <si>
    <t>East Midlands</t>
  </si>
  <si>
    <t>West Midlands</t>
  </si>
  <si>
    <t>East of England</t>
  </si>
  <si>
    <t>Yorkshire &amp; Humberside</t>
  </si>
  <si>
    <t>North East of England</t>
  </si>
  <si>
    <t>North West of England</t>
  </si>
  <si>
    <t>Brussels</t>
  </si>
  <si>
    <t>Flanders</t>
  </si>
  <si>
    <t>Wallonia</t>
  </si>
  <si>
    <t>Hovedstaden</t>
  </si>
  <si>
    <t>Midtjylland</t>
  </si>
  <si>
    <t>Nordjylland</t>
  </si>
  <si>
    <t>Sjaelland</t>
  </si>
  <si>
    <t>Syddanmark</t>
  </si>
  <si>
    <t>Southern Finland</t>
  </si>
  <si>
    <t>Western Finland</t>
  </si>
  <si>
    <t>Eastern Finland</t>
  </si>
  <si>
    <t>Oulu</t>
  </si>
  <si>
    <t>Lapland</t>
  </si>
  <si>
    <t>Aland</t>
  </si>
  <si>
    <t>Baden-Wurttemberg</t>
  </si>
  <si>
    <t>Bavaria</t>
  </si>
  <si>
    <t>Brandenburg and Berlin</t>
  </si>
  <si>
    <t>Hesse</t>
  </si>
  <si>
    <t>Mecklenburg-Western Pomerania</t>
  </si>
  <si>
    <t>Lower Saxony and Bremen</t>
  </si>
  <si>
    <t>North Rhine-Westphalia</t>
  </si>
  <si>
    <t>Rhineland-Palatinate</t>
  </si>
  <si>
    <t>Saarland</t>
  </si>
  <si>
    <t>Saxony</t>
  </si>
  <si>
    <t>Saxony-Anhalt</t>
  </si>
  <si>
    <t>Schleswig-Holstein and Hamburg</t>
  </si>
  <si>
    <t>Thuringia</t>
  </si>
  <si>
    <t>Abruzzo</t>
  </si>
  <si>
    <t>Aosta Valley</t>
  </si>
  <si>
    <t>Apulia</t>
  </si>
  <si>
    <t>Basilicata</t>
  </si>
  <si>
    <t>Calabria</t>
  </si>
  <si>
    <t>Campania</t>
  </si>
  <si>
    <t>Emilia-Romagna</t>
  </si>
  <si>
    <t>Friuli-Venezia Giulia</t>
  </si>
  <si>
    <t>Lazio</t>
  </si>
  <si>
    <t>Liguria</t>
  </si>
  <si>
    <t>Lombardy</t>
  </si>
  <si>
    <t>Marche</t>
  </si>
  <si>
    <t>Molise</t>
  </si>
  <si>
    <t>Piedmont</t>
  </si>
  <si>
    <t>Sardinia</t>
  </si>
  <si>
    <t>Sicily</t>
  </si>
  <si>
    <t>Trentino-South Tyrol</t>
  </si>
  <si>
    <t>Tuscany</t>
  </si>
  <si>
    <t>Umbria</t>
  </si>
  <si>
    <t>Veneto</t>
  </si>
  <si>
    <t>Nord-Norge</t>
  </si>
  <si>
    <t>Sorlandet</t>
  </si>
  <si>
    <t>Trondelag</t>
  </si>
  <si>
    <t>Vestlandet</t>
  </si>
  <si>
    <t>Ostlandet</t>
  </si>
  <si>
    <t>Pomerania</t>
  </si>
  <si>
    <t>Silesia</t>
  </si>
  <si>
    <t>Bratislava</t>
  </si>
  <si>
    <t>Western Slovakia</t>
  </si>
  <si>
    <t>Central Slovakia</t>
  </si>
  <si>
    <t>Eastern Slovakia</t>
  </si>
  <si>
    <t>Svealand</t>
  </si>
  <si>
    <t>Norrland and Sameland</t>
  </si>
  <si>
    <t>Jamtland Harjedalen</t>
  </si>
  <si>
    <t>Bohus</t>
  </si>
  <si>
    <t>Scania</t>
  </si>
  <si>
    <t>Gotaland</t>
  </si>
  <si>
    <t>Smaland</t>
  </si>
  <si>
    <t>New South Wales</t>
  </si>
  <si>
    <t>Queensland</t>
  </si>
  <si>
    <t>South Australia</t>
  </si>
  <si>
    <t>Tasmania</t>
  </si>
  <si>
    <t>Victoria</t>
  </si>
  <si>
    <t>Western Australia</t>
  </si>
  <si>
    <t>Northern Territory</t>
  </si>
  <si>
    <t>Deutschschweiz</t>
  </si>
  <si>
    <t>Romandie</t>
  </si>
  <si>
    <t>Svizzera italiana</t>
  </si>
  <si>
    <t>Graubunden</t>
  </si>
  <si>
    <t>Burgenland</t>
  </si>
  <si>
    <t>Carinthia</t>
  </si>
  <si>
    <t>Lower Austria</t>
  </si>
  <si>
    <t>Upper Austria</t>
  </si>
  <si>
    <t>Salzburg</t>
  </si>
  <si>
    <t>Styria</t>
  </si>
  <si>
    <t>Tyrol</t>
  </si>
  <si>
    <t>Vorarlberg</t>
  </si>
  <si>
    <t>Burgas</t>
  </si>
  <si>
    <t>Vidin</t>
  </si>
  <si>
    <t>Plovdiv</t>
  </si>
  <si>
    <t>Sofia</t>
  </si>
  <si>
    <t>Varna</t>
  </si>
  <si>
    <t>Ruse</t>
  </si>
  <si>
    <t>Anhui</t>
  </si>
  <si>
    <t>Fujian</t>
  </si>
  <si>
    <t>Gansu</t>
  </si>
  <si>
    <t>Guangdong</t>
  </si>
  <si>
    <t>Heilongjiang</t>
  </si>
  <si>
    <t>Hubei</t>
  </si>
  <si>
    <t>Hunan</t>
  </si>
  <si>
    <t>Jiangsu</t>
  </si>
  <si>
    <t>Jiangxi</t>
  </si>
  <si>
    <t>Liaoning</t>
  </si>
  <si>
    <t>Shaanxi</t>
  </si>
  <si>
    <t>Shandong</t>
  </si>
  <si>
    <t>Shanxi</t>
  </si>
  <si>
    <t>Sichuan</t>
  </si>
  <si>
    <t>Yunnan</t>
  </si>
  <si>
    <t>Zhejiang</t>
  </si>
  <si>
    <t>Guizhou</t>
  </si>
  <si>
    <t>Hainan</t>
  </si>
  <si>
    <t>Henan</t>
  </si>
  <si>
    <t>Jilin</t>
  </si>
  <si>
    <t>Qinghai</t>
  </si>
  <si>
    <t>Guangxi</t>
  </si>
  <si>
    <t>Inner Mongolia</t>
  </si>
  <si>
    <t>Ningxia</t>
  </si>
  <si>
    <t>Xinjiang</t>
  </si>
  <si>
    <t>Tibet</t>
  </si>
  <si>
    <t>Beijing</t>
  </si>
  <si>
    <t>Chongqing</t>
  </si>
  <si>
    <t>Shanghai</t>
  </si>
  <si>
    <t>Thrace</t>
  </si>
  <si>
    <t>Macedonia</t>
  </si>
  <si>
    <t>Thessaly</t>
  </si>
  <si>
    <t>Epirus</t>
  </si>
  <si>
    <t>Central Greece</t>
  </si>
  <si>
    <t>Attica</t>
  </si>
  <si>
    <t>Peloponnese</t>
  </si>
  <si>
    <t>Aegean Islands</t>
  </si>
  <si>
    <t>Ionian Islands</t>
  </si>
  <si>
    <t>Crete</t>
  </si>
  <si>
    <t>Mazovia</t>
  </si>
  <si>
    <t>Little Poland</t>
  </si>
  <si>
    <t>Great Poland</t>
  </si>
  <si>
    <t>Southern Bohemia</t>
  </si>
  <si>
    <t>Moravia</t>
  </si>
  <si>
    <t>Northern Bohemia</t>
  </si>
  <si>
    <t>Northern India</t>
  </si>
  <si>
    <t>Uttar Pradesh</t>
  </si>
  <si>
    <t>Rajasthan</t>
  </si>
  <si>
    <t>Madhya Pradesh</t>
  </si>
  <si>
    <t>Gujarat</t>
  </si>
  <si>
    <t>Maharashtra</t>
  </si>
  <si>
    <t>Andhra Pradesh</t>
  </si>
  <si>
    <t>Karnataka</t>
  </si>
  <si>
    <t>Tamil Nadu</t>
  </si>
  <si>
    <t>Kerala</t>
  </si>
  <si>
    <t>Orissa</t>
  </si>
  <si>
    <t>Chhattisgarh</t>
  </si>
  <si>
    <t>Jharkhand</t>
  </si>
  <si>
    <t>West Bengal</t>
  </si>
  <si>
    <t>Bihar</t>
  </si>
  <si>
    <t>North Eastern India</t>
  </si>
  <si>
    <t>Sumatra</t>
  </si>
  <si>
    <t>Java</t>
  </si>
  <si>
    <t>Kalimantan</t>
  </si>
  <si>
    <t>Lesser Sunda Islands</t>
  </si>
  <si>
    <t>Sulawesi</t>
  </si>
  <si>
    <t>Maluku islands</t>
  </si>
  <si>
    <t>Papua</t>
  </si>
  <si>
    <t>Jerusalem district</t>
  </si>
  <si>
    <t>Nazareth North District</t>
  </si>
  <si>
    <t>Haifa district</t>
  </si>
  <si>
    <t>Tel Aviv Center District</t>
  </si>
  <si>
    <t>Beersheba South District</t>
  </si>
  <si>
    <t>Kerman Province</t>
  </si>
  <si>
    <t>Sistan and Baluchistan</t>
  </si>
  <si>
    <t>South Khorasan</t>
  </si>
  <si>
    <t>Razavi Khorasan</t>
  </si>
  <si>
    <t>Yazd</t>
  </si>
  <si>
    <t>Semnan</t>
  </si>
  <si>
    <t>Esfahan</t>
  </si>
  <si>
    <t>Fars</t>
  </si>
  <si>
    <t>Hormozgan</t>
  </si>
  <si>
    <t>Southwestern Iran</t>
  </si>
  <si>
    <t>Northwestern Iran</t>
  </si>
  <si>
    <t>Mazandaran and Golistan</t>
  </si>
  <si>
    <t>Hokkaido</t>
  </si>
  <si>
    <t>Tohoku</t>
  </si>
  <si>
    <t>Kanto</t>
  </si>
  <si>
    <t>Chubu</t>
  </si>
  <si>
    <t>Kinki</t>
  </si>
  <si>
    <t>Chugoku</t>
  </si>
  <si>
    <t>Shikoku</t>
  </si>
  <si>
    <t>Kyushu</t>
  </si>
  <si>
    <t>Balochistan</t>
  </si>
  <si>
    <t>North-West Frontier Province</t>
  </si>
  <si>
    <t>Punjab</t>
  </si>
  <si>
    <t>Sindh</t>
  </si>
  <si>
    <t>Eastern Cape</t>
  </si>
  <si>
    <t>Free State</t>
  </si>
  <si>
    <t>Gauteng</t>
  </si>
  <si>
    <t>KwaZulu Natal</t>
  </si>
  <si>
    <t>Limpopo</t>
  </si>
  <si>
    <t>Mpumalanga</t>
  </si>
  <si>
    <t>North West Province</t>
  </si>
  <si>
    <t>Northern Cape</t>
  </si>
  <si>
    <t>Western Cape</t>
  </si>
  <si>
    <t>Central Thailand</t>
  </si>
  <si>
    <t>Northern Thailand</t>
  </si>
  <si>
    <t>Eastern Thailand</t>
  </si>
  <si>
    <t>Southern Thailand</t>
  </si>
  <si>
    <t>North-Eastern Thailand</t>
  </si>
  <si>
    <t>Aegean Coast of Turkey</t>
  </si>
  <si>
    <t>Black Sea Coast of Turkey</t>
  </si>
  <si>
    <t>Central Anatolia</t>
  </si>
  <si>
    <t>Eastern Anatolia</t>
  </si>
  <si>
    <t>Marmara</t>
  </si>
  <si>
    <t>Mediterranean Coast of Turkey</t>
  </si>
  <si>
    <t>Southeastern Anatolia</t>
  </si>
  <si>
    <t>Gyeonggi-do</t>
  </si>
  <si>
    <t>Gangwon-do</t>
  </si>
  <si>
    <t>Chungcheongbuk-do</t>
  </si>
  <si>
    <t>Chungcheongnam-do</t>
  </si>
  <si>
    <t>Jeollabuk-do</t>
  </si>
  <si>
    <t>Jeollanam-do</t>
  </si>
  <si>
    <t>Gyeongsangbuk-do</t>
  </si>
  <si>
    <t>Gyeongsangnam-do</t>
  </si>
  <si>
    <t>Jeju</t>
  </si>
  <si>
    <t>Western Netherlands</t>
  </si>
  <si>
    <t>Southern Netherlands</t>
  </si>
  <si>
    <t>Eastern Netherlands</t>
  </si>
  <si>
    <t>Northern Netherlands</t>
  </si>
  <si>
    <t>Moscow and Central Russia</t>
  </si>
  <si>
    <t>Central Black Earth</t>
  </si>
  <si>
    <t>Eastern Siberia</t>
  </si>
  <si>
    <t>Far Eastern Russia</t>
  </si>
  <si>
    <t>Northern Russia</t>
  </si>
  <si>
    <t>North Caucasus</t>
  </si>
  <si>
    <t>Leningrad Oblast</t>
  </si>
  <si>
    <t>Urals</t>
  </si>
  <si>
    <t>Volga Vyatka</t>
  </si>
  <si>
    <t>Western Siberia</t>
  </si>
  <si>
    <t>Kaliningrad</t>
  </si>
  <si>
    <t>Volga</t>
  </si>
  <si>
    <t>Gotland</t>
  </si>
  <si>
    <t>Jammu and Kashmir</t>
  </si>
  <si>
    <t>Svalbard &amp; Jan Mayen</t>
  </si>
  <si>
    <t>Slovenian Littoral</t>
  </si>
  <si>
    <t>Inner Carniola</t>
  </si>
  <si>
    <t>Upper Carniola</t>
  </si>
  <si>
    <t>Styria and Carinthia</t>
  </si>
  <si>
    <t>Lower Carniola</t>
  </si>
  <si>
    <t>Prekmurje</t>
  </si>
  <si>
    <t>Slavonia</t>
  </si>
  <si>
    <t>Central Croatia</t>
  </si>
  <si>
    <t>Northwest Croatia</t>
  </si>
  <si>
    <t>Lika and Gorski Kotar</t>
  </si>
  <si>
    <t>Istria and Kvarner</t>
  </si>
  <si>
    <t>North Dalmatia</t>
  </si>
  <si>
    <t>South Dalmatia</t>
  </si>
  <si>
    <t>Norte Grande</t>
  </si>
  <si>
    <t>Norte Chico</t>
  </si>
  <si>
    <t>Zona Central</t>
  </si>
  <si>
    <t>Zona Sur</t>
  </si>
  <si>
    <t>Zona Austral</t>
  </si>
  <si>
    <t>Vojvodina</t>
  </si>
  <si>
    <t>Belgrade</t>
  </si>
  <si>
    <t>Sumadija</t>
  </si>
  <si>
    <t>Eastern Serbia</t>
  </si>
  <si>
    <t>Western Serbia</t>
  </si>
  <si>
    <t>Raska</t>
  </si>
  <si>
    <t>Southern Serbia</t>
  </si>
  <si>
    <t>Sabah</t>
  </si>
  <si>
    <t>Sarawak</t>
  </si>
  <si>
    <t>Peninsular Malaysia</t>
  </si>
  <si>
    <t>Luzon</t>
  </si>
  <si>
    <t>Visayas</t>
  </si>
  <si>
    <t>Mindanao</t>
  </si>
  <si>
    <t>Palawan</t>
  </si>
  <si>
    <t>Singapore City</t>
  </si>
  <si>
    <t>West Srpska Republic</t>
  </si>
  <si>
    <t>East Srpska Republic</t>
  </si>
  <si>
    <t>Brcko District</t>
  </si>
  <si>
    <t>Federation of BiH</t>
  </si>
  <si>
    <t>Rio Grande do Sul</t>
  </si>
  <si>
    <t>Pohja-Eesti</t>
  </si>
  <si>
    <t>Kirde-Eesti</t>
  </si>
  <si>
    <t>Kesk-Eesti</t>
  </si>
  <si>
    <t>Laane-Eesti</t>
  </si>
  <si>
    <t>Louna-Eesti</t>
  </si>
  <si>
    <t>Vidzeme</t>
  </si>
  <si>
    <t>Latgale</t>
  </si>
  <si>
    <t>Zemgale</t>
  </si>
  <si>
    <t>Kurzeme</t>
  </si>
  <si>
    <t>Lithuania Minor</t>
  </si>
  <si>
    <t>Samogitia</t>
  </si>
  <si>
    <t>Lithuanian Highland</t>
  </si>
  <si>
    <t>Dainava</t>
  </si>
  <si>
    <t>Sudovia</t>
  </si>
  <si>
    <t>Chagang</t>
  </si>
  <si>
    <t>Pyongan</t>
  </si>
  <si>
    <t>Hwangae</t>
  </si>
  <si>
    <t>Kangwon</t>
  </si>
  <si>
    <t>Hamgyong</t>
  </si>
  <si>
    <t>Ryanggang</t>
  </si>
  <si>
    <t>Charrua</t>
  </si>
  <si>
    <t>Paranena</t>
  </si>
  <si>
    <t>Central East Chaco</t>
  </si>
  <si>
    <t>Chuquisaca and Tarija</t>
  </si>
  <si>
    <t>Beni and Cochabamba</t>
  </si>
  <si>
    <t>Santa Cruz</t>
  </si>
  <si>
    <t>Bolivian Altiplano</t>
  </si>
  <si>
    <t>Pando</t>
  </si>
  <si>
    <t>Great Andes</t>
  </si>
  <si>
    <t>Mid Andes</t>
  </si>
  <si>
    <t>Low Andes</t>
  </si>
  <si>
    <t>Chimor</t>
  </si>
  <si>
    <t>Northern Low Amazon</t>
  </si>
  <si>
    <t>Southern Low Amazon</t>
  </si>
  <si>
    <t>Lima</t>
  </si>
  <si>
    <t>Amazonica</t>
  </si>
  <si>
    <t>Andina</t>
  </si>
  <si>
    <t>Caribe e Insular</t>
  </si>
  <si>
    <t>Orinoquia</t>
  </si>
  <si>
    <t>Pacifica</t>
  </si>
  <si>
    <t>Cundiboyacense</t>
  </si>
  <si>
    <t>Povardarie</t>
  </si>
  <si>
    <t>Western Macedonia</t>
  </si>
  <si>
    <t>Eastern Macedonia</t>
  </si>
  <si>
    <t>North Montenegrin Mountains</t>
  </si>
  <si>
    <t>Central Montenegro</t>
  </si>
  <si>
    <t>Montenegrin Coast</t>
  </si>
  <si>
    <t>Northern Taiwan</t>
  </si>
  <si>
    <t>Central Taiwan</t>
  </si>
  <si>
    <t>Eastern Taiwan</t>
  </si>
  <si>
    <t>Southern Taiwan</t>
  </si>
  <si>
    <t>Southern Cyprus</t>
  </si>
  <si>
    <t>Northern Cyprus</t>
  </si>
  <si>
    <t>Brestskaya</t>
  </si>
  <si>
    <t>Homelskaya</t>
  </si>
  <si>
    <t>Hrodzienskaya</t>
  </si>
  <si>
    <t>Minskaya</t>
  </si>
  <si>
    <t>Mahilyowskaya</t>
  </si>
  <si>
    <t>Vitsebskaya</t>
  </si>
  <si>
    <t>Auckland</t>
  </si>
  <si>
    <t>Wellington</t>
  </si>
  <si>
    <t>Canterbury</t>
  </si>
  <si>
    <t>Otago</t>
  </si>
  <si>
    <t>Al Riyadh</t>
  </si>
  <si>
    <t>Al Bahah</t>
  </si>
  <si>
    <t>Northern Borders</t>
  </si>
  <si>
    <t>Al Jawf</t>
  </si>
  <si>
    <t>Al Madinah</t>
  </si>
  <si>
    <t>Al Qasim</t>
  </si>
  <si>
    <t>Ha'il</t>
  </si>
  <si>
    <t>Asir</t>
  </si>
  <si>
    <t>Eastern Province</t>
  </si>
  <si>
    <t>Tabuk</t>
  </si>
  <si>
    <t>Najran</t>
  </si>
  <si>
    <t>Makkah</t>
  </si>
  <si>
    <t>Jizan</t>
  </si>
  <si>
    <t>Sinai</t>
  </si>
  <si>
    <t>Lower Egypt</t>
  </si>
  <si>
    <t>Western Desert</t>
  </si>
  <si>
    <t>Middle Egypt</t>
  </si>
  <si>
    <t>Upper Egypt</t>
  </si>
  <si>
    <t>Red Sea Coast</t>
  </si>
  <si>
    <t>Abu Dhabi</t>
  </si>
  <si>
    <t>Dubai</t>
  </si>
  <si>
    <t>Sharjah</t>
  </si>
  <si>
    <t>Ajman</t>
  </si>
  <si>
    <t>Ras al-Khaimah</t>
  </si>
  <si>
    <t>Umm al Quwain</t>
  </si>
  <si>
    <t>Fujairah</t>
  </si>
  <si>
    <t>Kosovo</t>
  </si>
  <si>
    <t>Tirana</t>
  </si>
  <si>
    <t>Albanian Coast</t>
  </si>
  <si>
    <t>Southeastern Albania</t>
  </si>
  <si>
    <t>Abkhazia</t>
  </si>
  <si>
    <t>West Georgia</t>
  </si>
  <si>
    <t>Lower Kartli</t>
  </si>
  <si>
    <t>Inner Kartli</t>
  </si>
  <si>
    <t>Kakheti</t>
  </si>
  <si>
    <t>Northern Armenia</t>
  </si>
  <si>
    <t>Central Armenia</t>
  </si>
  <si>
    <t>Syunik</t>
  </si>
  <si>
    <t>Gegharkunik</t>
  </si>
  <si>
    <t>North West States</t>
  </si>
  <si>
    <t>North East States</t>
  </si>
  <si>
    <t>North Central States</t>
  </si>
  <si>
    <t>South West States</t>
  </si>
  <si>
    <t>South South States</t>
  </si>
  <si>
    <t>South East States</t>
  </si>
  <si>
    <t>Western Cuba</t>
  </si>
  <si>
    <t>Las Villas</t>
  </si>
  <si>
    <t>Oriente</t>
  </si>
  <si>
    <t>bonus_frm</t>
  </si>
  <si>
    <t>bonus_wrm</t>
  </si>
  <si>
    <t>bonus_hrm</t>
  </si>
  <si>
    <t>bonus_arm</t>
  </si>
  <si>
    <t>t_frm_income</t>
  </si>
  <si>
    <t>t_frm_import</t>
  </si>
  <si>
    <t>t_frm_vat</t>
  </si>
  <si>
    <t>t_wrm_income</t>
  </si>
  <si>
    <t>t_wrm_import</t>
  </si>
  <si>
    <t>t_wrm_vat</t>
  </si>
  <si>
    <t>t_hrm_income</t>
  </si>
  <si>
    <t>t_hrm_import</t>
  </si>
  <si>
    <t>t_hrm_vat</t>
  </si>
  <si>
    <t>t_arm_income</t>
  </si>
  <si>
    <t>t_arm_import</t>
  </si>
  <si>
    <t>t_arm_vat</t>
  </si>
  <si>
    <t>t_food_income</t>
  </si>
  <si>
    <t>t_food_import</t>
  </si>
  <si>
    <t>t_food_vat</t>
  </si>
  <si>
    <t>t_weapon_income</t>
  </si>
  <si>
    <t>t_weapon_import</t>
  </si>
  <si>
    <t>t_weapon_vat</t>
  </si>
  <si>
    <t>t_house_income</t>
  </si>
  <si>
    <t>t_house_import</t>
  </si>
  <si>
    <t>t_house_vat</t>
  </si>
  <si>
    <t>t_aircraft_income</t>
  </si>
  <si>
    <t>t_aircraft_import</t>
  </si>
  <si>
    <t>t_aircraft_vat</t>
  </si>
  <si>
    <t>t_movingticket_income</t>
  </si>
  <si>
    <t>t_movingticket_import</t>
  </si>
  <si>
    <t>t_movingticket_vat</t>
  </si>
  <si>
    <t>salary_average</t>
  </si>
  <si>
    <t>Romania</t>
  </si>
  <si>
    <t>Brazil</t>
  </si>
  <si>
    <t>Italy</t>
  </si>
  <si>
    <t>France</t>
  </si>
  <si>
    <t>Germany</t>
  </si>
  <si>
    <t>Hungary</t>
  </si>
  <si>
    <t>China</t>
  </si>
  <si>
    <t>Spain</t>
  </si>
  <si>
    <t>Canada</t>
  </si>
  <si>
    <t>USA</t>
  </si>
  <si>
    <t>Mexico</t>
  </si>
  <si>
    <t>Argentina</t>
  </si>
  <si>
    <t>Venezuela</t>
  </si>
  <si>
    <t>United Kingdom</t>
  </si>
  <si>
    <t>Switzerland</t>
  </si>
  <si>
    <t>Netherlands</t>
  </si>
  <si>
    <t>Belgium</t>
  </si>
  <si>
    <t>Austria</t>
  </si>
  <si>
    <t>Czech Republic</t>
  </si>
  <si>
    <t>Poland</t>
  </si>
  <si>
    <t>Slovakia</t>
  </si>
  <si>
    <t>Norway</t>
  </si>
  <si>
    <t>Sweden</t>
  </si>
  <si>
    <t>Finland</t>
  </si>
  <si>
    <t>Ukraine</t>
  </si>
  <si>
    <t>Russia</t>
  </si>
  <si>
    <t>Bulgaria</t>
  </si>
  <si>
    <t>Turkey</t>
  </si>
  <si>
    <t>Greece</t>
  </si>
  <si>
    <t>Japan</t>
  </si>
  <si>
    <t>South Korea</t>
  </si>
  <si>
    <t>India</t>
  </si>
  <si>
    <t>Indonesia</t>
  </si>
  <si>
    <t>Australia</t>
  </si>
  <si>
    <t>South Africa</t>
  </si>
  <si>
    <t>Republic of Moldova</t>
  </si>
  <si>
    <t>Portugal</t>
  </si>
  <si>
    <t>Ireland</t>
  </si>
  <si>
    <t>Denmark</t>
  </si>
  <si>
    <t>Iran</t>
  </si>
  <si>
    <t>Pakistan</t>
  </si>
  <si>
    <t>Israel</t>
  </si>
  <si>
    <t>Thailand</t>
  </si>
  <si>
    <t>Slovenia</t>
  </si>
  <si>
    <t>Croatia</t>
  </si>
  <si>
    <t>Chile</t>
  </si>
  <si>
    <t>Serbia</t>
  </si>
  <si>
    <t>Malaysia</t>
  </si>
  <si>
    <t>Philippines</t>
  </si>
  <si>
    <t>Singapore</t>
  </si>
  <si>
    <t>Bosnia and Herzegovina</t>
  </si>
  <si>
    <t>Estonia</t>
  </si>
  <si>
    <t>Latvia</t>
  </si>
  <si>
    <t>Lithuania</t>
  </si>
  <si>
    <t>North Korea</t>
  </si>
  <si>
    <t>Uruguay</t>
  </si>
  <si>
    <t>Paraguay</t>
  </si>
  <si>
    <t>Bolivia</t>
  </si>
  <si>
    <t>Peru</t>
  </si>
  <si>
    <t>Colombia</t>
  </si>
  <si>
    <t>North Macedonia</t>
  </si>
  <si>
    <t>Montenegro</t>
  </si>
  <si>
    <t>Republic of China (Taiwan)</t>
  </si>
  <si>
    <t>Cyprus</t>
  </si>
  <si>
    <t>Belarus</t>
  </si>
  <si>
    <t>New Zealand</t>
  </si>
  <si>
    <t>Saudi Arabia</t>
  </si>
  <si>
    <t>Egypt</t>
  </si>
  <si>
    <t>United Arab Emirates</t>
  </si>
  <si>
    <t>Albania</t>
  </si>
  <si>
    <t>Armenia</t>
  </si>
  <si>
    <t>Nigeria</t>
  </si>
  <si>
    <t>Cuba</t>
  </si>
  <si>
    <t/>
  </si>
  <si>
    <t>Citizenship Country</t>
  </si>
  <si>
    <t>Gold_Price</t>
  </si>
  <si>
    <t>Avg Price</t>
  </si>
  <si>
    <t>2024-11-07 02:34:04</t>
  </si>
  <si>
    <t>2024-11-07 02:34:03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</si>
</sst>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-* #,##0.00_-;\-* #,##0.00_-;_-* &quot;-&quot;??_-;_-@_-"/>
    <numFmt numFmtId="164" formatCode="_-* #,##0.0000_-;\-* #,##0.0000_-;_-* &quot;-&quot;??_-;_-@_-"/>
    <numFmt numFmtId="165" formatCode="_-* #,##0.00000_-;\-* #,##0.00000_-;_-* &quot;-&quot;??_-;_-@_-"/>
    <numFmt numFmtId="166" formatCode="_-* #,##0.000000_-;\-* #,##0.000000_-;_-* &quot;-&quot;??_-;_-@_-"/>
    <numFmt numFmtId="167" formatCode="_-* #,##0.0000000_-;\-* #,##0.0000000_-;_-* &quot;-&quot;??_-;_-@_-"/>
    <numFmt numFmtId="168" formatCode="_-* #,##0.000_-;\-* #,##0.000_-;_-* &quot;-&quot;??_-;_-@_-"/>
    <numFmt numFmtId="169" formatCode="_-* #,##0.0000_-;\-* #,##0.0000_-;_-* &quot;-&quot;????_-;_-@_-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sz val="9"/>
      <color indexed="81"/>
      <name val="Segoe UI"/>
      <family val="2"/>
    </font>
    <font>
      <b/>
      <sz val="9"/>
      <color indexed="81"/>
      <name val="Segoe UI"/>
      <family val="2"/>
    </font>
    <font>
      <b/>
      <sz val="16"/>
      <color theme="0"/>
      <name val="Calibri"/>
      <family val="2"/>
      <scheme val="minor"/>
    </font>
    <font>
      <sz val="14"/>
      <color theme="0"/>
      <name val="Calibri"/>
      <family val="2"/>
      <scheme val="minor"/>
    </font>
    <font>
      <sz val="16"/>
      <color theme="0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8"/>
      <name val="Calibri"/>
      <family val="2"/>
      <scheme val="minor"/>
    </font>
  </fonts>
  <fills count="19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-0.499984740745262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5" tint="-0.499984740745262"/>
        <bgColor indexed="64"/>
      </patternFill>
    </fill>
    <fill>
      <patternFill patternType="solid">
        <fgColor theme="1" tint="4.9989318521683403E-2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 tint="0.79998168889431442"/>
        <bgColor theme="9" tint="0.7999816888943144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0"/>
        <bgColor indexed="64"/>
      </patternFill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theme="9" tint="0.39997558519241921"/>
      </top>
      <bottom style="thin">
        <color theme="9" tint="0.39997558519241921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321">
    <xf numFmtId="0" fontId="0" fillId="0" borderId="0" xfId="0"/>
    <xf numFmtId="43" fontId="0" fillId="0" borderId="0" xfId="1" applyFont="1"/>
    <xf numFmtId="43" fontId="0" fillId="0" borderId="1" xfId="1" applyFont="1" applyBorder="1"/>
    <xf numFmtId="43" fontId="2" fillId="2" borderId="1" xfId="1" applyFont="1" applyFill="1" applyBorder="1"/>
    <xf numFmtId="164" fontId="0" fillId="0" borderId="1" xfId="1" applyNumberFormat="1" applyFont="1" applyBorder="1"/>
    <xf numFmtId="43" fontId="4" fillId="3" borderId="0" xfId="1" applyFont="1" applyFill="1" applyProtection="1">
      <protection locked="0"/>
    </xf>
    <xf numFmtId="43" fontId="4" fillId="3" borderId="1" xfId="1" applyFont="1" applyFill="1" applyBorder="1" applyProtection="1">
      <protection locked="0"/>
    </xf>
    <xf numFmtId="164" fontId="2" fillId="2" borderId="1" xfId="1" applyNumberFormat="1" applyFont="1" applyFill="1" applyBorder="1"/>
    <xf numFmtId="43" fontId="4" fillId="0" borderId="1" xfId="1" applyFont="1" applyBorder="1"/>
    <xf numFmtId="165" fontId="0" fillId="0" borderId="1" xfId="1" applyNumberFormat="1" applyFont="1" applyBorder="1"/>
    <xf numFmtId="43" fontId="0" fillId="0" borderId="1" xfId="0" applyNumberFormat="1" applyBorder="1"/>
    <xf numFmtId="166" fontId="0" fillId="0" borderId="6" xfId="1" applyNumberFormat="1" applyFont="1" applyBorder="1"/>
    <xf numFmtId="43" fontId="0" fillId="0" borderId="8" xfId="1" applyFont="1" applyBorder="1"/>
    <xf numFmtId="43" fontId="2" fillId="2" borderId="2" xfId="1" applyFont="1" applyFill="1" applyBorder="1"/>
    <xf numFmtId="165" fontId="2" fillId="2" borderId="1" xfId="1" applyNumberFormat="1" applyFont="1" applyFill="1" applyBorder="1"/>
    <xf numFmtId="167" fontId="0" fillId="0" borderId="1" xfId="1" applyNumberFormat="1" applyFont="1" applyBorder="1"/>
    <xf numFmtId="167" fontId="0" fillId="0" borderId="6" xfId="1" applyNumberFormat="1" applyFont="1" applyBorder="1"/>
    <xf numFmtId="10" fontId="0" fillId="0" borderId="1" xfId="2" applyNumberFormat="1" applyFont="1" applyBorder="1"/>
    <xf numFmtId="167" fontId="0" fillId="0" borderId="9" xfId="1" applyNumberFormat="1" applyFont="1" applyBorder="1"/>
    <xf numFmtId="43" fontId="0" fillId="0" borderId="11" xfId="1" applyFont="1" applyBorder="1"/>
    <xf numFmtId="167" fontId="0" fillId="0" borderId="12" xfId="1" applyNumberFormat="1" applyFont="1" applyBorder="1"/>
    <xf numFmtId="43" fontId="0" fillId="0" borderId="15" xfId="0" applyNumberFormat="1" applyBorder="1"/>
    <xf numFmtId="43" fontId="0" fillId="0" borderId="16" xfId="0" applyNumberFormat="1" applyBorder="1"/>
    <xf numFmtId="43" fontId="0" fillId="0" borderId="17" xfId="0" applyNumberFormat="1" applyBorder="1"/>
    <xf numFmtId="168" fontId="0" fillId="0" borderId="1" xfId="1" applyNumberFormat="1" applyFont="1" applyBorder="1"/>
    <xf numFmtId="9" fontId="4" fillId="3" borderId="0" xfId="1" applyNumberFormat="1" applyFont="1" applyFill="1" applyProtection="1">
      <protection locked="0"/>
    </xf>
    <xf numFmtId="0" fontId="0" fillId="0" borderId="0" xfId="0" applyAlignment="1">
      <alignment wrapText="1"/>
    </xf>
    <xf numFmtId="43" fontId="3" fillId="2" borderId="0" xfId="1" applyFont="1" applyFill="1" applyAlignment="1">
      <alignment wrapText="1"/>
    </xf>
    <xf numFmtId="0" fontId="5" fillId="0" borderId="0" xfId="0" applyFont="1"/>
    <xf numFmtId="43" fontId="5" fillId="0" borderId="0" xfId="1" applyFont="1"/>
    <xf numFmtId="0" fontId="3" fillId="6" borderId="23" xfId="0" applyFont="1" applyFill="1" applyBorder="1"/>
    <xf numFmtId="0" fontId="0" fillId="5" borderId="5" xfId="0" applyFill="1" applyBorder="1"/>
    <xf numFmtId="43" fontId="8" fillId="5" borderId="24" xfId="1" applyFont="1" applyFill="1" applyBorder="1"/>
    <xf numFmtId="43" fontId="0" fillId="5" borderId="24" xfId="1" applyFont="1" applyFill="1" applyBorder="1"/>
    <xf numFmtId="43" fontId="3" fillId="6" borderId="14" xfId="1" applyFont="1" applyFill="1" applyBorder="1"/>
    <xf numFmtId="43" fontId="3" fillId="4" borderId="14" xfId="1" applyFont="1" applyFill="1" applyBorder="1"/>
    <xf numFmtId="43" fontId="1" fillId="0" borderId="1" xfId="1" applyBorder="1"/>
    <xf numFmtId="0" fontId="11" fillId="0" borderId="0" xfId="0" applyFont="1"/>
    <xf numFmtId="0" fontId="0" fillId="5" borderId="0" xfId="0" applyFill="1"/>
    <xf numFmtId="0" fontId="3" fillId="6" borderId="13" xfId="0" applyFont="1" applyFill="1" applyBorder="1"/>
    <xf numFmtId="0" fontId="3" fillId="7" borderId="23" xfId="0" applyFont="1" applyFill="1" applyBorder="1"/>
    <xf numFmtId="0" fontId="3" fillId="7" borderId="13" xfId="0" applyFont="1" applyFill="1" applyBorder="1"/>
    <xf numFmtId="0" fontId="3" fillId="8" borderId="23" xfId="0" applyFont="1" applyFill="1" applyBorder="1"/>
    <xf numFmtId="0" fontId="3" fillId="8" borderId="13" xfId="0" applyFont="1" applyFill="1" applyBorder="1"/>
    <xf numFmtId="43" fontId="3" fillId="8" borderId="14" xfId="1" applyFont="1" applyFill="1" applyBorder="1"/>
    <xf numFmtId="43" fontId="0" fillId="0" borderId="0" xfId="0" applyNumberFormat="1"/>
    <xf numFmtId="10" fontId="3" fillId="4" borderId="10" xfId="2" applyNumberFormat="1" applyFont="1" applyFill="1" applyBorder="1"/>
    <xf numFmtId="43" fontId="3" fillId="2" borderId="0" xfId="0" applyNumberFormat="1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43" fontId="2" fillId="2" borderId="5" xfId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8" fillId="0" borderId="0" xfId="0" applyFont="1" applyAlignment="1">
      <alignment horizontal="center" vertical="center"/>
    </xf>
    <xf numFmtId="43" fontId="4" fillId="9" borderId="0" xfId="1" applyFont="1" applyFill="1" applyBorder="1" applyAlignment="1" applyProtection="1">
      <alignment horizontal="center" vertical="center"/>
      <protection locked="0"/>
    </xf>
    <xf numFmtId="43" fontId="10" fillId="2" borderId="2" xfId="1" applyFont="1" applyFill="1" applyBorder="1" applyAlignment="1">
      <alignment horizontal="center" vertical="center"/>
    </xf>
    <xf numFmtId="43" fontId="10" fillId="2" borderId="7" xfId="1" applyFont="1" applyFill="1" applyBorder="1" applyAlignment="1">
      <alignment horizontal="center" vertical="center"/>
    </xf>
    <xf numFmtId="0" fontId="9" fillId="3" borderId="24" xfId="0" applyFont="1" applyFill="1" applyBorder="1" applyAlignment="1" applyProtection="1">
      <alignment horizontal="center" vertical="center"/>
      <protection locked="0"/>
    </xf>
    <xf numFmtId="0" fontId="0" fillId="0" borderId="24" xfId="0" applyBorder="1" applyAlignment="1">
      <alignment horizontal="center" vertical="center"/>
    </xf>
    <xf numFmtId="43" fontId="4" fillId="3" borderId="26" xfId="1" applyFont="1" applyFill="1" applyBorder="1" applyAlignment="1" applyProtection="1">
      <alignment horizontal="center" vertical="center"/>
      <protection locked="0"/>
    </xf>
    <xf numFmtId="0" fontId="3" fillId="2" borderId="25" xfId="0" applyFont="1" applyFill="1" applyBorder="1" applyAlignment="1">
      <alignment horizontal="center" vertical="center"/>
    </xf>
    <xf numFmtId="43" fontId="0" fillId="0" borderId="5" xfId="1" applyFont="1" applyBorder="1" applyAlignment="1">
      <alignment horizontal="center" vertical="center"/>
    </xf>
    <xf numFmtId="43" fontId="5" fillId="0" borderId="5" xfId="1" applyFont="1" applyBorder="1" applyAlignment="1">
      <alignment horizontal="center" vertical="center"/>
    </xf>
    <xf numFmtId="0" fontId="9" fillId="3" borderId="0" xfId="0" applyFont="1" applyFill="1" applyAlignment="1" applyProtection="1">
      <alignment horizontal="center" vertical="center"/>
      <protection locked="0"/>
    </xf>
    <xf numFmtId="0" fontId="0" fillId="0" borderId="25" xfId="0" applyBorder="1" applyAlignment="1">
      <alignment horizontal="center" vertical="center"/>
    </xf>
    <xf numFmtId="43" fontId="2" fillId="2" borderId="23" xfId="1" applyFont="1" applyFill="1" applyBorder="1" applyAlignment="1">
      <alignment horizontal="center" vertical="center"/>
    </xf>
    <xf numFmtId="43" fontId="2" fillId="2" borderId="14" xfId="1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/>
    </xf>
    <xf numFmtId="43" fontId="2" fillId="2" borderId="8" xfId="1" applyFont="1" applyFill="1" applyBorder="1" applyAlignment="1">
      <alignment horizontal="center" vertical="center"/>
    </xf>
    <xf numFmtId="43" fontId="8" fillId="0" borderId="0" xfId="1" applyFont="1" applyAlignment="1">
      <alignment horizontal="center" vertical="center"/>
    </xf>
    <xf numFmtId="43" fontId="0" fillId="0" borderId="11" xfId="1" applyFont="1" applyBorder="1" applyAlignment="1">
      <alignment horizontal="center" vertical="center"/>
    </xf>
    <xf numFmtId="43" fontId="4" fillId="3" borderId="11" xfId="1" applyFont="1" applyFill="1" applyBorder="1" applyAlignment="1" applyProtection="1">
      <alignment horizontal="center" vertical="center"/>
      <protection locked="0"/>
    </xf>
    <xf numFmtId="43" fontId="8" fillId="0" borderId="11" xfId="1" applyFont="1" applyBorder="1" applyAlignment="1">
      <alignment horizontal="center" vertical="center"/>
    </xf>
    <xf numFmtId="43" fontId="8" fillId="0" borderId="1" xfId="1" applyFont="1" applyBorder="1" applyAlignment="1">
      <alignment horizontal="center" vertical="center"/>
    </xf>
    <xf numFmtId="169" fontId="8" fillId="0" borderId="0" xfId="0" applyNumberFormat="1" applyFont="1" applyAlignment="1">
      <alignment horizontal="center" vertical="center"/>
    </xf>
    <xf numFmtId="43" fontId="0" fillId="0" borderId="1" xfId="1" applyFont="1" applyBorder="1" applyAlignment="1">
      <alignment horizontal="center" vertical="center"/>
    </xf>
    <xf numFmtId="43" fontId="9" fillId="3" borderId="1" xfId="1" applyFont="1" applyFill="1" applyBorder="1" applyAlignment="1" applyProtection="1">
      <alignment horizontal="center" vertical="center"/>
      <protection locked="0"/>
    </xf>
    <xf numFmtId="43" fontId="4" fillId="3" borderId="1" xfId="1" applyFont="1" applyFill="1" applyBorder="1" applyAlignment="1" applyProtection="1">
      <alignment horizontal="center" vertical="center"/>
      <protection locked="0"/>
    </xf>
    <xf numFmtId="164" fontId="5" fillId="0" borderId="1" xfId="1" applyNumberFormat="1" applyFont="1" applyBorder="1" applyAlignment="1">
      <alignment horizontal="center" vertical="center"/>
    </xf>
    <xf numFmtId="43" fontId="10" fillId="2" borderId="1" xfId="1" applyFont="1" applyFill="1" applyBorder="1" applyAlignment="1">
      <alignment horizontal="center" vertical="center"/>
    </xf>
    <xf numFmtId="43" fontId="0" fillId="0" borderId="0" xfId="1" applyFont="1" applyAlignment="1">
      <alignment horizontal="center" vertical="center"/>
    </xf>
    <xf numFmtId="0" fontId="0" fillId="0" borderId="5" xfId="0" applyBorder="1" applyAlignment="1">
      <alignment horizontal="center" vertical="center"/>
    </xf>
    <xf numFmtId="43" fontId="8" fillId="0" borderId="0" xfId="0" applyNumberFormat="1" applyFont="1" applyAlignment="1">
      <alignment horizontal="center" vertical="center"/>
    </xf>
    <xf numFmtId="43" fontId="8" fillId="0" borderId="0" xfId="1" applyFont="1" applyBorder="1" applyAlignment="1">
      <alignment horizontal="center" vertical="center"/>
    </xf>
    <xf numFmtId="43" fontId="8" fillId="0" borderId="24" xfId="1" applyFont="1" applyBorder="1" applyAlignment="1">
      <alignment horizontal="center" vertical="center"/>
    </xf>
    <xf numFmtId="43" fontId="8" fillId="0" borderId="27" xfId="1" applyFont="1" applyBorder="1" applyAlignment="1">
      <alignment horizontal="center" vertical="center"/>
    </xf>
    <xf numFmtId="43" fontId="8" fillId="0" borderId="21" xfId="1" applyFont="1" applyBorder="1" applyAlignment="1">
      <alignment horizontal="center" vertical="center"/>
    </xf>
    <xf numFmtId="43" fontId="0" fillId="0" borderId="21" xfId="1" applyFont="1" applyBorder="1" applyAlignment="1">
      <alignment horizontal="center" vertical="center"/>
    </xf>
    <xf numFmtId="43" fontId="10" fillId="2" borderId="8" xfId="1" applyFont="1" applyFill="1" applyBorder="1" applyAlignment="1">
      <alignment horizontal="center" vertical="center"/>
    </xf>
    <xf numFmtId="43" fontId="8" fillId="0" borderId="8" xfId="1" applyFont="1" applyBorder="1" applyAlignment="1">
      <alignment horizontal="center" vertical="center"/>
    </xf>
    <xf numFmtId="43" fontId="3" fillId="2" borderId="25" xfId="0" applyNumberFormat="1" applyFont="1" applyFill="1" applyBorder="1" applyAlignment="1">
      <alignment horizontal="center" vertical="center"/>
    </xf>
    <xf numFmtId="43" fontId="3" fillId="2" borderId="26" xfId="1" applyFont="1" applyFill="1" applyBorder="1" applyAlignment="1">
      <alignment horizontal="center" vertical="center"/>
    </xf>
    <xf numFmtId="43" fontId="10" fillId="2" borderId="10" xfId="1" applyFont="1" applyFill="1" applyBorder="1" applyAlignment="1">
      <alignment horizontal="center" vertical="center"/>
    </xf>
    <xf numFmtId="165" fontId="10" fillId="2" borderId="13" xfId="1" applyNumberFormat="1" applyFont="1" applyFill="1" applyBorder="1" applyAlignment="1">
      <alignment horizontal="center" vertical="center"/>
    </xf>
    <xf numFmtId="43" fontId="10" fillId="2" borderId="14" xfId="1" applyFont="1" applyFill="1" applyBorder="1" applyAlignment="1">
      <alignment horizontal="center" vertical="center"/>
    </xf>
    <xf numFmtId="43" fontId="10" fillId="2" borderId="18" xfId="1" applyFont="1" applyFill="1" applyBorder="1" applyAlignment="1">
      <alignment horizontal="center" vertical="center"/>
    </xf>
    <xf numFmtId="43" fontId="8" fillId="0" borderId="15" xfId="0" applyNumberFormat="1" applyFont="1" applyBorder="1" applyAlignment="1">
      <alignment horizontal="center" vertical="center"/>
    </xf>
    <xf numFmtId="167" fontId="8" fillId="0" borderId="12" xfId="1" applyNumberFormat="1" applyFont="1" applyBorder="1" applyAlignment="1">
      <alignment horizontal="center" vertical="center"/>
    </xf>
    <xf numFmtId="43" fontId="8" fillId="0" borderId="16" xfId="0" applyNumberFormat="1" applyFont="1" applyBorder="1" applyAlignment="1">
      <alignment horizontal="center" vertical="center"/>
    </xf>
    <xf numFmtId="167" fontId="8" fillId="0" borderId="6" xfId="1" applyNumberFormat="1" applyFont="1" applyBorder="1" applyAlignment="1">
      <alignment horizontal="center" vertical="center"/>
    </xf>
    <xf numFmtId="43" fontId="10" fillId="2" borderId="19" xfId="1" applyFont="1" applyFill="1" applyBorder="1" applyAlignment="1">
      <alignment horizontal="center" vertical="center"/>
    </xf>
    <xf numFmtId="43" fontId="8" fillId="0" borderId="17" xfId="0" applyNumberFormat="1" applyFont="1" applyBorder="1" applyAlignment="1">
      <alignment horizontal="center" vertical="center"/>
    </xf>
    <xf numFmtId="167" fontId="8" fillId="0" borderId="9" xfId="1" applyNumberFormat="1" applyFont="1" applyBorder="1" applyAlignment="1">
      <alignment horizontal="center" vertical="center"/>
    </xf>
    <xf numFmtId="43" fontId="4" fillId="3" borderId="0" xfId="1" applyFont="1" applyFill="1" applyAlignment="1" applyProtection="1">
      <alignment horizontal="center" vertical="center"/>
      <protection locked="0"/>
    </xf>
    <xf numFmtId="1" fontId="4" fillId="3" borderId="0" xfId="1" applyNumberFormat="1" applyFont="1" applyFill="1" applyAlignment="1" applyProtection="1">
      <alignment horizontal="center" vertical="center"/>
      <protection locked="0"/>
    </xf>
    <xf numFmtId="1" fontId="0" fillId="0" borderId="0" xfId="0" applyNumberFormat="1" applyAlignment="1">
      <alignment horizontal="center" vertical="center"/>
    </xf>
    <xf numFmtId="43" fontId="8" fillId="0" borderId="5" xfId="1" applyFont="1" applyBorder="1" applyAlignment="1">
      <alignment horizontal="center" vertical="center"/>
    </xf>
    <xf numFmtId="43" fontId="9" fillId="3" borderId="24" xfId="1" applyFont="1" applyFill="1" applyBorder="1" applyAlignment="1" applyProtection="1">
      <alignment horizontal="center" vertical="center"/>
      <protection locked="0"/>
    </xf>
    <xf numFmtId="43" fontId="3" fillId="2" borderId="0" xfId="1" applyFont="1" applyFill="1" applyAlignment="1">
      <alignment horizontal="center" vertical="center"/>
    </xf>
    <xf numFmtId="43" fontId="4" fillId="3" borderId="24" xfId="1" applyFont="1" applyFill="1" applyBorder="1" applyAlignment="1" applyProtection="1">
      <alignment horizontal="center" vertical="center"/>
      <protection locked="0"/>
    </xf>
    <xf numFmtId="43" fontId="0" fillId="0" borderId="7" xfId="1" applyFont="1" applyBorder="1" applyAlignment="1">
      <alignment horizontal="center" vertical="center"/>
    </xf>
    <xf numFmtId="43" fontId="2" fillId="2" borderId="7" xfId="1" applyFont="1" applyFill="1" applyBorder="1" applyAlignment="1">
      <alignment horizontal="center" vertical="center"/>
    </xf>
    <xf numFmtId="43" fontId="2" fillId="2" borderId="23" xfId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43" fontId="5" fillId="0" borderId="1" xfId="1" applyFont="1" applyBorder="1" applyAlignment="1">
      <alignment horizontal="center" vertical="center"/>
    </xf>
    <xf numFmtId="43" fontId="6" fillId="3" borderId="1" xfId="1" applyFont="1" applyFill="1" applyBorder="1" applyAlignment="1" applyProtection="1">
      <alignment horizontal="center" vertical="center"/>
      <protection locked="0"/>
    </xf>
    <xf numFmtId="10" fontId="5" fillId="0" borderId="1" xfId="2" applyNumberFormat="1" applyFont="1" applyBorder="1" applyAlignment="1">
      <alignment horizontal="center" vertical="center"/>
    </xf>
    <xf numFmtId="43" fontId="0" fillId="9" borderId="0" xfId="1" applyFont="1" applyFill="1" applyAlignment="1" applyProtection="1">
      <alignment horizontal="center" vertical="center"/>
      <protection locked="0"/>
    </xf>
    <xf numFmtId="43" fontId="7" fillId="2" borderId="1" xfId="1" applyFont="1" applyFill="1" applyBorder="1" applyAlignment="1">
      <alignment horizontal="center" vertical="center"/>
    </xf>
    <xf numFmtId="169" fontId="5" fillId="0" borderId="0" xfId="0" applyNumberFormat="1" applyFont="1" applyAlignment="1">
      <alignment horizontal="center" vertical="center"/>
    </xf>
    <xf numFmtId="167" fontId="5" fillId="0" borderId="1" xfId="1" applyNumberFormat="1" applyFont="1" applyBorder="1" applyAlignment="1">
      <alignment horizontal="center" vertical="center"/>
    </xf>
    <xf numFmtId="43" fontId="5" fillId="0" borderId="21" xfId="0" applyNumberFormat="1" applyFont="1" applyBorder="1" applyAlignment="1">
      <alignment horizontal="center" vertical="center"/>
    </xf>
    <xf numFmtId="166" fontId="5" fillId="0" borderId="6" xfId="1" applyNumberFormat="1" applyFont="1" applyBorder="1" applyAlignment="1">
      <alignment horizontal="center" vertical="center"/>
    </xf>
    <xf numFmtId="167" fontId="5" fillId="0" borderId="6" xfId="1" applyNumberFormat="1" applyFont="1" applyBorder="1" applyAlignment="1">
      <alignment horizontal="center" vertical="center"/>
    </xf>
    <xf numFmtId="43" fontId="5" fillId="0" borderId="22" xfId="0" applyNumberFormat="1" applyFont="1" applyBorder="1" applyAlignment="1">
      <alignment horizontal="center" vertical="center"/>
    </xf>
    <xf numFmtId="43" fontId="5" fillId="0" borderId="8" xfId="1" applyFont="1" applyBorder="1" applyAlignment="1">
      <alignment horizontal="center" vertical="center"/>
    </xf>
    <xf numFmtId="167" fontId="5" fillId="0" borderId="9" xfId="1" applyNumberFormat="1" applyFont="1" applyBorder="1" applyAlignment="1">
      <alignment horizontal="center" vertical="center"/>
    </xf>
    <xf numFmtId="43" fontId="5" fillId="0" borderId="0" xfId="1" applyFont="1" applyAlignment="1">
      <alignment horizontal="center" vertical="center"/>
    </xf>
    <xf numFmtId="43" fontId="5" fillId="0" borderId="17" xfId="0" applyNumberFormat="1" applyFont="1" applyBorder="1" applyAlignment="1">
      <alignment horizontal="center" vertical="center"/>
    </xf>
    <xf numFmtId="167" fontId="7" fillId="2" borderId="1" xfId="1" applyNumberFormat="1" applyFont="1" applyFill="1" applyBorder="1" applyAlignment="1">
      <alignment horizontal="center" vertical="center"/>
    </xf>
    <xf numFmtId="10" fontId="1" fillId="0" borderId="1" xfId="2" applyNumberFormat="1" applyFont="1" applyBorder="1" applyAlignment="1">
      <alignment horizontal="center" vertical="center"/>
    </xf>
    <xf numFmtId="43" fontId="2" fillId="2" borderId="0" xfId="1" applyFont="1" applyFill="1" applyAlignment="1">
      <alignment horizontal="center" vertical="center"/>
    </xf>
    <xf numFmtId="166" fontId="2" fillId="2" borderId="1" xfId="1" applyNumberFormat="1" applyFont="1" applyFill="1" applyBorder="1"/>
    <xf numFmtId="43" fontId="2" fillId="2" borderId="29" xfId="1" applyFont="1" applyFill="1" applyBorder="1" applyAlignment="1"/>
    <xf numFmtId="43" fontId="5" fillId="0" borderId="1" xfId="1" applyFont="1" applyBorder="1"/>
    <xf numFmtId="43" fontId="0" fillId="0" borderId="30" xfId="0" applyNumberFormat="1" applyBorder="1"/>
    <xf numFmtId="43" fontId="0" fillId="0" borderId="30" xfId="1" applyFont="1" applyBorder="1"/>
    <xf numFmtId="167" fontId="0" fillId="0" borderId="31" xfId="1" applyNumberFormat="1" applyFont="1" applyBorder="1"/>
    <xf numFmtId="43" fontId="5" fillId="0" borderId="32" xfId="0" applyNumberFormat="1" applyFont="1" applyBorder="1"/>
    <xf numFmtId="43" fontId="5" fillId="0" borderId="32" xfId="1" applyFont="1" applyBorder="1"/>
    <xf numFmtId="167" fontId="5" fillId="0" borderId="33" xfId="1" applyNumberFormat="1" applyFont="1" applyBorder="1"/>
    <xf numFmtId="43" fontId="2" fillId="2" borderId="1" xfId="1" applyFont="1" applyFill="1" applyBorder="1" applyAlignment="1">
      <alignment vertical="center"/>
    </xf>
    <xf numFmtId="43" fontId="10" fillId="2" borderId="1" xfId="1" applyFont="1" applyFill="1" applyBorder="1" applyAlignment="1">
      <alignment vertical="center"/>
    </xf>
    <xf numFmtId="43" fontId="7" fillId="2" borderId="29" xfId="1" applyFont="1" applyFill="1" applyBorder="1" applyAlignment="1">
      <alignment horizontal="center" vertical="center"/>
    </xf>
    <xf numFmtId="43" fontId="7" fillId="2" borderId="1" xfId="1" applyFont="1" applyFill="1" applyBorder="1" applyAlignment="1">
      <alignment vertical="center"/>
    </xf>
    <xf numFmtId="43" fontId="2" fillId="2" borderId="1" xfId="1" applyFont="1" applyFill="1" applyBorder="1" applyAlignment="1"/>
    <xf numFmtId="43" fontId="1" fillId="9" borderId="0" xfId="1" applyFont="1" applyFill="1" applyAlignment="1" applyProtection="1">
      <alignment horizontal="center" vertical="center"/>
      <protection locked="0"/>
    </xf>
    <xf numFmtId="0" fontId="3" fillId="2" borderId="1" xfId="0" applyFont="1" applyFill="1" applyBorder="1"/>
    <xf numFmtId="0" fontId="0" fillId="0" borderId="1" xfId="0" applyBorder="1"/>
    <xf numFmtId="0" fontId="5" fillId="0" borderId="1" xfId="1" applyNumberFormat="1" applyFont="1" applyBorder="1"/>
    <xf numFmtId="43" fontId="3" fillId="2" borderId="1" xfId="1" applyFont="1" applyFill="1" applyBorder="1"/>
    <xf numFmtId="43" fontId="4" fillId="3" borderId="24" xfId="1" applyFont="1" applyFill="1" applyBorder="1" applyProtection="1">
      <protection locked="0"/>
    </xf>
    <xf numFmtId="0" fontId="8" fillId="9" borderId="0" xfId="0" applyFont="1" applyFill="1" applyProtection="1">
      <protection locked="0"/>
    </xf>
    <xf numFmtId="0" fontId="0" fillId="9" borderId="0" xfId="0" applyFill="1" applyProtection="1">
      <protection locked="0"/>
    </xf>
    <xf numFmtId="0" fontId="17" fillId="0" borderId="0" xfId="0" applyFont="1"/>
    <xf numFmtId="43" fontId="17" fillId="0" borderId="0" xfId="0" applyNumberFormat="1" applyFont="1"/>
    <xf numFmtId="0" fontId="0" fillId="14" borderId="2" xfId="0" applyFill="1" applyBorder="1"/>
    <xf numFmtId="43" fontId="8" fillId="14" borderId="4" xfId="1" applyFont="1" applyFill="1" applyBorder="1"/>
    <xf numFmtId="0" fontId="0" fillId="14" borderId="5" xfId="0" applyFill="1" applyBorder="1"/>
    <xf numFmtId="43" fontId="0" fillId="14" borderId="24" xfId="1" applyFont="1" applyFill="1" applyBorder="1"/>
    <xf numFmtId="43" fontId="8" fillId="14" borderId="24" xfId="1" applyFont="1" applyFill="1" applyBorder="1"/>
    <xf numFmtId="0" fontId="0" fillId="14" borderId="3" xfId="0" applyFill="1" applyBorder="1"/>
    <xf numFmtId="0" fontId="0" fillId="14" borderId="0" xfId="0" applyFill="1"/>
    <xf numFmtId="0" fontId="0" fillId="14" borderId="25" xfId="0" applyFill="1" applyBorder="1"/>
    <xf numFmtId="43" fontId="0" fillId="14" borderId="26" xfId="1" applyFont="1" applyFill="1" applyBorder="1"/>
    <xf numFmtId="43" fontId="10" fillId="2" borderId="25" xfId="1" applyFont="1" applyFill="1" applyBorder="1" applyAlignment="1">
      <alignment horizontal="center" vertical="center" wrapText="1"/>
    </xf>
    <xf numFmtId="43" fontId="10" fillId="2" borderId="26" xfId="1" applyFont="1" applyFill="1" applyBorder="1" applyAlignment="1">
      <alignment horizontal="center" vertical="center" wrapText="1"/>
    </xf>
    <xf numFmtId="43" fontId="2" fillId="2" borderId="28" xfId="1" applyFont="1" applyFill="1" applyBorder="1" applyAlignment="1">
      <alignment horizontal="center" vertical="center"/>
    </xf>
    <xf numFmtId="43" fontId="2" fillId="2" borderId="18" xfId="1" applyFont="1" applyFill="1" applyBorder="1" applyAlignment="1">
      <alignment horizontal="center" vertical="center"/>
    </xf>
    <xf numFmtId="43" fontId="2" fillId="2" borderId="19" xfId="1" applyFont="1" applyFill="1" applyBorder="1" applyAlignment="1">
      <alignment horizontal="center" vertical="center"/>
    </xf>
    <xf numFmtId="43" fontId="3" fillId="2" borderId="0" xfId="1" applyFont="1" applyFill="1" applyBorder="1" applyAlignment="1">
      <alignment horizontal="center" vertical="center"/>
    </xf>
    <xf numFmtId="43" fontId="3" fillId="2" borderId="25" xfId="1" applyFont="1" applyFill="1" applyBorder="1" applyAlignment="1">
      <alignment horizontal="center" vertical="center"/>
    </xf>
    <xf numFmtId="43" fontId="2" fillId="2" borderId="2" xfId="1" applyFont="1" applyFill="1" applyBorder="1" applyAlignment="1">
      <alignment horizontal="center" vertical="center"/>
    </xf>
    <xf numFmtId="43" fontId="2" fillId="2" borderId="22" xfId="1" applyFont="1" applyFill="1" applyBorder="1" applyAlignment="1">
      <alignment horizontal="center" vertical="center"/>
    </xf>
    <xf numFmtId="43" fontId="2" fillId="2" borderId="13" xfId="1" applyFont="1" applyFill="1" applyBorder="1" applyAlignment="1">
      <alignment horizontal="center" vertical="center"/>
    </xf>
    <xf numFmtId="43" fontId="2" fillId="2" borderId="1" xfId="1" applyFont="1" applyFill="1" applyBorder="1" applyAlignment="1">
      <alignment horizontal="center" vertical="center"/>
    </xf>
    <xf numFmtId="43" fontId="10" fillId="2" borderId="23" xfId="1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43" fontId="2" fillId="2" borderId="13" xfId="1" applyFont="1" applyFill="1" applyBorder="1" applyAlignment="1">
      <alignment vertical="center"/>
    </xf>
    <xf numFmtId="43" fontId="3" fillId="2" borderId="14" xfId="1" applyFont="1" applyFill="1" applyBorder="1" applyAlignment="1">
      <alignment horizontal="center" vertical="center"/>
    </xf>
    <xf numFmtId="43" fontId="10" fillId="2" borderId="28" xfId="1" applyFont="1" applyFill="1" applyBorder="1" applyAlignment="1">
      <alignment horizontal="center" vertical="center"/>
    </xf>
    <xf numFmtId="168" fontId="8" fillId="0" borderId="34" xfId="0" applyNumberFormat="1" applyFont="1" applyBorder="1" applyAlignment="1">
      <alignment horizontal="center" vertical="center"/>
    </xf>
    <xf numFmtId="43" fontId="8" fillId="0" borderId="32" xfId="1" applyFont="1" applyBorder="1" applyAlignment="1">
      <alignment horizontal="center" vertical="center"/>
    </xf>
    <xf numFmtId="167" fontId="8" fillId="0" borderId="33" xfId="1" applyNumberFormat="1" applyFont="1" applyBorder="1" applyAlignment="1">
      <alignment horizontal="center" vertical="center"/>
    </xf>
    <xf numFmtId="0" fontId="3" fillId="2" borderId="28" xfId="0" applyFont="1" applyFill="1" applyBorder="1" applyAlignment="1">
      <alignment vertical="center"/>
    </xf>
    <xf numFmtId="0" fontId="3" fillId="2" borderId="18" xfId="0" applyFont="1" applyFill="1" applyBorder="1" applyAlignment="1">
      <alignment vertical="center"/>
    </xf>
    <xf numFmtId="0" fontId="3" fillId="2" borderId="19" xfId="0" applyFont="1" applyFill="1" applyBorder="1" applyAlignment="1">
      <alignment vertical="center"/>
    </xf>
    <xf numFmtId="0" fontId="3" fillId="2" borderId="2" xfId="0" applyFont="1" applyFill="1" applyBorder="1" applyAlignment="1">
      <alignment vertical="center"/>
    </xf>
    <xf numFmtId="0" fontId="10" fillId="10" borderId="7" xfId="0" applyFont="1" applyFill="1" applyBorder="1" applyAlignment="1">
      <alignment horizontal="center" vertical="center"/>
    </xf>
    <xf numFmtId="0" fontId="10" fillId="10" borderId="26" xfId="0" applyFont="1" applyFill="1" applyBorder="1" applyAlignment="1">
      <alignment horizontal="center" vertical="center"/>
    </xf>
    <xf numFmtId="0" fontId="3" fillId="2" borderId="23" xfId="0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/>
    </xf>
    <xf numFmtId="43" fontId="3" fillId="2" borderId="28" xfId="1" applyFont="1" applyFill="1" applyBorder="1" applyAlignment="1">
      <alignment horizontal="center" vertical="center"/>
    </xf>
    <xf numFmtId="43" fontId="3" fillId="2" borderId="19" xfId="1" applyFont="1" applyFill="1" applyBorder="1" applyAlignment="1">
      <alignment horizontal="center" vertical="center"/>
    </xf>
    <xf numFmtId="43" fontId="2" fillId="2" borderId="14" xfId="1" applyFont="1" applyFill="1" applyBorder="1" applyAlignment="1">
      <alignment horizontal="center" vertical="center"/>
    </xf>
    <xf numFmtId="0" fontId="7" fillId="10" borderId="23" xfId="0" applyFont="1" applyFill="1" applyBorder="1" applyAlignment="1">
      <alignment horizontal="center" vertical="center"/>
    </xf>
    <xf numFmtId="0" fontId="7" fillId="10" borderId="14" xfId="0" applyFont="1" applyFill="1" applyBorder="1" applyAlignment="1">
      <alignment horizontal="center" vertical="center"/>
    </xf>
    <xf numFmtId="0" fontId="10" fillId="10" borderId="23" xfId="0" applyFont="1" applyFill="1" applyBorder="1" applyAlignment="1">
      <alignment horizontal="center" vertical="center"/>
    </xf>
    <xf numFmtId="0" fontId="10" fillId="10" borderId="14" xfId="0" applyFont="1" applyFill="1" applyBorder="1" applyAlignment="1">
      <alignment horizontal="center" vertical="center"/>
    </xf>
    <xf numFmtId="43" fontId="2" fillId="2" borderId="25" xfId="1" applyFont="1" applyFill="1" applyBorder="1" applyAlignment="1">
      <alignment vertical="center"/>
    </xf>
    <xf numFmtId="43" fontId="10" fillId="2" borderId="23" xfId="1" applyFont="1" applyFill="1" applyBorder="1" applyAlignment="1" applyProtection="1">
      <alignment horizontal="center" vertical="center"/>
    </xf>
    <xf numFmtId="43" fontId="2" fillId="2" borderId="13" xfId="1" applyFont="1" applyFill="1" applyBorder="1" applyAlignment="1" applyProtection="1">
      <alignment vertical="center"/>
    </xf>
    <xf numFmtId="43" fontId="3" fillId="2" borderId="14" xfId="1" applyFont="1" applyFill="1" applyBorder="1" applyAlignment="1" applyProtection="1">
      <alignment horizontal="center" vertical="center"/>
    </xf>
    <xf numFmtId="43" fontId="4" fillId="9" borderId="0" xfId="1" applyFont="1" applyFill="1" applyBorder="1" applyAlignment="1" applyProtection="1">
      <alignment horizontal="center" vertical="center"/>
    </xf>
    <xf numFmtId="43" fontId="8" fillId="0" borderId="0" xfId="1" applyFont="1" applyBorder="1" applyAlignment="1" applyProtection="1">
      <alignment horizontal="center" vertical="center"/>
    </xf>
    <xf numFmtId="43" fontId="0" fillId="9" borderId="0" xfId="0" applyNumberFormat="1" applyFill="1" applyAlignment="1">
      <alignment horizontal="center" vertical="center"/>
    </xf>
    <xf numFmtId="43" fontId="8" fillId="0" borderId="24" xfId="1" applyFont="1" applyBorder="1" applyAlignment="1" applyProtection="1">
      <alignment horizontal="center" vertical="center"/>
    </xf>
    <xf numFmtId="164" fontId="2" fillId="2" borderId="8" xfId="1" applyNumberFormat="1" applyFont="1" applyFill="1" applyBorder="1" applyProtection="1"/>
    <xf numFmtId="43" fontId="3" fillId="2" borderId="26" xfId="1" applyFont="1" applyFill="1" applyBorder="1" applyAlignment="1" applyProtection="1">
      <alignment horizontal="center" vertical="center"/>
    </xf>
    <xf numFmtId="0" fontId="0" fillId="0" borderId="5" xfId="0" applyBorder="1"/>
    <xf numFmtId="43" fontId="8" fillId="0" borderId="0" xfId="1" applyFont="1" applyBorder="1" applyProtection="1"/>
    <xf numFmtId="43" fontId="8" fillId="0" borderId="24" xfId="1" applyFont="1" applyBorder="1" applyProtection="1"/>
    <xf numFmtId="0" fontId="3" fillId="2" borderId="7" xfId="0" applyFont="1" applyFill="1" applyBorder="1"/>
    <xf numFmtId="43" fontId="3" fillId="2" borderId="25" xfId="0" applyNumberFormat="1" applyFont="1" applyFill="1" applyBorder="1"/>
    <xf numFmtId="0" fontId="3" fillId="2" borderId="25" xfId="0" applyFont="1" applyFill="1" applyBorder="1"/>
    <xf numFmtId="43" fontId="3" fillId="2" borderId="26" xfId="0" applyNumberFormat="1" applyFont="1" applyFill="1" applyBorder="1"/>
    <xf numFmtId="0" fontId="3" fillId="2" borderId="23" xfId="0" applyFont="1" applyFill="1" applyBorder="1"/>
    <xf numFmtId="43" fontId="3" fillId="2" borderId="13" xfId="1" applyFont="1" applyFill="1" applyBorder="1" applyAlignment="1" applyProtection="1">
      <alignment horizontal="center" vertical="center"/>
    </xf>
    <xf numFmtId="0" fontId="3" fillId="2" borderId="14" xfId="0" applyFont="1" applyFill="1" applyBorder="1" applyAlignment="1">
      <alignment horizontal="center"/>
    </xf>
    <xf numFmtId="10" fontId="8" fillId="0" borderId="24" xfId="2" applyNumberFormat="1" applyFont="1" applyBorder="1" applyAlignment="1" applyProtection="1">
      <alignment horizontal="center" vertical="center"/>
    </xf>
    <xf numFmtId="43" fontId="3" fillId="2" borderId="13" xfId="0" applyNumberFormat="1" applyFont="1" applyFill="1" applyBorder="1"/>
    <xf numFmtId="10" fontId="3" fillId="13" borderId="14" xfId="2" applyNumberFormat="1" applyFont="1" applyFill="1" applyBorder="1" applyAlignment="1" applyProtection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24" xfId="0" applyFont="1" applyBorder="1" applyAlignment="1">
      <alignment horizontal="center" vertical="center"/>
    </xf>
    <xf numFmtId="164" fontId="4" fillId="0" borderId="0" xfId="1" applyNumberFormat="1" applyFont="1" applyFill="1" applyBorder="1" applyAlignment="1" applyProtection="1">
      <alignment horizontal="center" vertical="center"/>
    </xf>
    <xf numFmtId="164" fontId="4" fillId="0" borderId="25" xfId="1" applyNumberFormat="1" applyFont="1" applyFill="1" applyBorder="1" applyAlignment="1" applyProtection="1">
      <alignment horizontal="center" vertical="center"/>
    </xf>
    <xf numFmtId="43" fontId="2" fillId="2" borderId="10" xfId="1" applyFont="1" applyFill="1" applyBorder="1" applyAlignment="1">
      <alignment horizontal="center" vertical="center"/>
    </xf>
    <xf numFmtId="43" fontId="4" fillId="3" borderId="19" xfId="1" applyFont="1" applyFill="1" applyBorder="1" applyAlignment="1" applyProtection="1">
      <alignment horizontal="center" vertical="center"/>
      <protection locked="0"/>
    </xf>
    <xf numFmtId="43" fontId="2" fillId="2" borderId="26" xfId="1" applyFont="1" applyFill="1" applyBorder="1" applyAlignment="1">
      <alignment horizontal="center" vertical="center"/>
    </xf>
    <xf numFmtId="0" fontId="0" fillId="16" borderId="35" xfId="0" applyFill="1" applyBorder="1"/>
    <xf numFmtId="43" fontId="4" fillId="17" borderId="3" xfId="1" applyFont="1" applyFill="1" applyBorder="1" applyAlignment="1">
      <alignment horizontal="center" vertical="center"/>
    </xf>
    <xf numFmtId="43" fontId="4" fillId="17" borderId="24" xfId="1" applyFont="1" applyFill="1" applyBorder="1" applyAlignment="1">
      <alignment horizontal="center" vertical="center"/>
    </xf>
    <xf numFmtId="43" fontId="4" fillId="17" borderId="0" xfId="1" applyFont="1" applyFill="1" applyBorder="1" applyAlignment="1">
      <alignment horizontal="center" vertical="center"/>
    </xf>
    <xf numFmtId="0" fontId="3" fillId="2" borderId="0" xfId="0" applyFont="1" applyFill="1"/>
    <xf numFmtId="43" fontId="4" fillId="18" borderId="0" xfId="1" applyFont="1" applyFill="1" applyBorder="1" applyAlignment="1" applyProtection="1">
      <alignment horizontal="center" vertical="center"/>
    </xf>
    <xf numFmtId="43" fontId="4" fillId="18" borderId="25" xfId="1" applyFont="1" applyFill="1" applyBorder="1" applyAlignment="1" applyProtection="1">
      <alignment horizontal="center" vertical="center"/>
    </xf>
    <xf numFmtId="0" fontId="4" fillId="18" borderId="0" xfId="0" applyFont="1" applyFill="1" applyAlignment="1">
      <alignment horizontal="center" vertical="center"/>
    </xf>
    <xf numFmtId="0" fontId="4" fillId="18" borderId="24" xfId="0" applyFont="1" applyFill="1" applyBorder="1" applyAlignment="1">
      <alignment horizontal="center" vertical="center"/>
    </xf>
    <xf numFmtId="43" fontId="4" fillId="18" borderId="0" xfId="1" applyFont="1" applyFill="1" applyAlignment="1" applyProtection="1">
      <alignment horizontal="center" vertical="center"/>
    </xf>
    <xf numFmtId="0" fontId="4" fillId="18" borderId="4" xfId="0" applyFont="1" applyFill="1" applyBorder="1" applyAlignment="1">
      <alignment horizontal="center" vertical="center"/>
    </xf>
    <xf numFmtId="0" fontId="9" fillId="18" borderId="24" xfId="0" applyFont="1" applyFill="1" applyBorder="1" applyAlignment="1">
      <alignment horizontal="center" vertical="center"/>
    </xf>
    <xf numFmtId="43" fontId="14" fillId="6" borderId="23" xfId="1" applyFont="1" applyFill="1" applyBorder="1" applyAlignment="1">
      <alignment horizontal="center" vertical="center"/>
    </xf>
    <xf numFmtId="43" fontId="14" fillId="6" borderId="13" xfId="1" applyFont="1" applyFill="1" applyBorder="1" applyAlignment="1">
      <alignment horizontal="center" vertical="center"/>
    </xf>
    <xf numFmtId="43" fontId="14" fillId="6" borderId="14" xfId="1" applyFont="1" applyFill="1" applyBorder="1" applyAlignment="1">
      <alignment horizontal="center" vertical="center"/>
    </xf>
    <xf numFmtId="43" fontId="14" fillId="11" borderId="23" xfId="1" applyFont="1" applyFill="1" applyBorder="1" applyAlignment="1">
      <alignment horizontal="center" vertical="center"/>
    </xf>
    <xf numFmtId="43" fontId="14" fillId="11" borderId="13" xfId="1" applyFont="1" applyFill="1" applyBorder="1" applyAlignment="1">
      <alignment horizontal="center" vertical="center"/>
    </xf>
    <xf numFmtId="43" fontId="14" fillId="11" borderId="14" xfId="1" applyFont="1" applyFill="1" applyBorder="1" applyAlignment="1">
      <alignment horizontal="center" vertical="center"/>
    </xf>
    <xf numFmtId="43" fontId="14" fillId="12" borderId="23" xfId="1" applyFont="1" applyFill="1" applyBorder="1" applyAlignment="1">
      <alignment horizontal="center" vertical="center"/>
    </xf>
    <xf numFmtId="43" fontId="14" fillId="12" borderId="13" xfId="1" applyFont="1" applyFill="1" applyBorder="1" applyAlignment="1">
      <alignment horizontal="center" vertical="center"/>
    </xf>
    <xf numFmtId="43" fontId="14" fillId="12" borderId="14" xfId="1" applyFont="1" applyFill="1" applyBorder="1" applyAlignment="1">
      <alignment horizontal="center" vertical="center"/>
    </xf>
    <xf numFmtId="43" fontId="14" fillId="15" borderId="23" xfId="1" applyFont="1" applyFill="1" applyBorder="1" applyAlignment="1">
      <alignment horizontal="center" vertical="center"/>
    </xf>
    <xf numFmtId="43" fontId="14" fillId="15" borderId="13" xfId="1" applyFont="1" applyFill="1" applyBorder="1" applyAlignment="1">
      <alignment horizontal="center" vertical="center"/>
    </xf>
    <xf numFmtId="43" fontId="14" fillId="15" borderId="14" xfId="1" applyFont="1" applyFill="1" applyBorder="1" applyAlignment="1">
      <alignment horizontal="center" vertical="center"/>
    </xf>
    <xf numFmtId="0" fontId="14" fillId="2" borderId="23" xfId="0" applyFont="1" applyFill="1" applyBorder="1" applyAlignment="1" applyProtection="1">
      <alignment horizontal="center" vertical="center"/>
      <protection locked="0"/>
    </xf>
    <xf numFmtId="0" fontId="14" fillId="2" borderId="13" xfId="0" applyFont="1" applyFill="1" applyBorder="1" applyAlignment="1" applyProtection="1">
      <alignment horizontal="center" vertical="center"/>
      <protection locked="0"/>
    </xf>
    <xf numFmtId="0" fontId="3" fillId="2" borderId="23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/>
    </xf>
    <xf numFmtId="0" fontId="14" fillId="2" borderId="0" xfId="0" applyFont="1" applyFill="1" applyAlignment="1" applyProtection="1">
      <alignment horizontal="center" vertical="center"/>
      <protection locked="0"/>
    </xf>
    <xf numFmtId="43" fontId="2" fillId="2" borderId="3" xfId="1" applyFont="1" applyFill="1" applyBorder="1" applyAlignment="1">
      <alignment horizontal="center" vertical="center" wrapText="1"/>
    </xf>
    <xf numFmtId="43" fontId="10" fillId="2" borderId="25" xfId="1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10" fillId="2" borderId="25" xfId="0" applyFont="1" applyFill="1" applyBorder="1" applyAlignment="1">
      <alignment horizontal="center" vertical="center" wrapText="1"/>
    </xf>
    <xf numFmtId="0" fontId="14" fillId="2" borderId="7" xfId="0" applyFont="1" applyFill="1" applyBorder="1" applyAlignment="1" applyProtection="1">
      <alignment horizontal="center" vertical="center"/>
      <protection locked="0"/>
    </xf>
    <xf numFmtId="0" fontId="14" fillId="2" borderId="25" xfId="0" applyFont="1" applyFill="1" applyBorder="1" applyAlignment="1" applyProtection="1">
      <alignment horizontal="center" vertical="center"/>
      <protection locked="0"/>
    </xf>
    <xf numFmtId="43" fontId="2" fillId="2" borderId="3" xfId="1" applyFont="1" applyFill="1" applyBorder="1" applyAlignment="1">
      <alignment horizontal="center" vertical="center"/>
    </xf>
    <xf numFmtId="43" fontId="10" fillId="2" borderId="25" xfId="1" applyFont="1" applyFill="1" applyBorder="1" applyAlignment="1">
      <alignment horizontal="center" vertical="center"/>
    </xf>
    <xf numFmtId="43" fontId="2" fillId="2" borderId="4" xfId="1" applyFont="1" applyFill="1" applyBorder="1" applyAlignment="1">
      <alignment horizontal="center" vertical="center" wrapText="1"/>
    </xf>
    <xf numFmtId="43" fontId="10" fillId="2" borderId="26" xfId="1" applyFont="1" applyFill="1" applyBorder="1" applyAlignment="1">
      <alignment horizontal="center" vertical="center" wrapText="1"/>
    </xf>
    <xf numFmtId="43" fontId="2" fillId="2" borderId="0" xfId="1" applyFont="1" applyFill="1" applyAlignment="1">
      <alignment horizontal="center" vertical="center" wrapText="1"/>
    </xf>
    <xf numFmtId="43" fontId="7" fillId="2" borderId="20" xfId="1" applyFont="1" applyFill="1" applyBorder="1" applyAlignment="1">
      <alignment horizontal="center" vertical="center" wrapText="1"/>
    </xf>
    <xf numFmtId="43" fontId="14" fillId="2" borderId="0" xfId="0" applyNumberFormat="1" applyFont="1" applyFill="1" applyAlignment="1" applyProtection="1">
      <alignment horizontal="center" vertical="center"/>
      <protection locked="0"/>
    </xf>
    <xf numFmtId="43" fontId="7" fillId="2" borderId="0" xfId="1" applyFont="1" applyFill="1" applyAlignment="1">
      <alignment horizontal="center" vertical="center" wrapText="1"/>
    </xf>
    <xf numFmtId="43" fontId="2" fillId="2" borderId="0" xfId="1" applyFont="1" applyFill="1" applyAlignment="1">
      <alignment horizontal="center" vertical="center"/>
    </xf>
    <xf numFmtId="43" fontId="7" fillId="2" borderId="20" xfId="1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14" fillId="2" borderId="5" xfId="0" applyFont="1" applyFill="1" applyBorder="1" applyAlignment="1" applyProtection="1">
      <alignment horizontal="center" vertical="center"/>
      <protection locked="0"/>
    </xf>
    <xf numFmtId="43" fontId="18" fillId="6" borderId="23" xfId="1" applyFont="1" applyFill="1" applyBorder="1" applyAlignment="1">
      <alignment horizontal="center"/>
    </xf>
    <xf numFmtId="43" fontId="18" fillId="6" borderId="14" xfId="1" applyFont="1" applyFill="1" applyBorder="1" applyAlignment="1">
      <alignment horizontal="center"/>
    </xf>
    <xf numFmtId="43" fontId="18" fillId="11" borderId="23" xfId="1" applyFont="1" applyFill="1" applyBorder="1" applyAlignment="1">
      <alignment horizontal="center"/>
    </xf>
    <xf numFmtId="43" fontId="18" fillId="11" borderId="14" xfId="1" applyFont="1" applyFill="1" applyBorder="1" applyAlignment="1">
      <alignment horizontal="center"/>
    </xf>
    <xf numFmtId="43" fontId="18" fillId="15" borderId="23" xfId="1" applyFont="1" applyFill="1" applyBorder="1" applyAlignment="1">
      <alignment horizontal="center"/>
    </xf>
    <xf numFmtId="43" fontId="18" fillId="15" borderId="14" xfId="1" applyFont="1" applyFill="1" applyBorder="1" applyAlignment="1">
      <alignment horizontal="center"/>
    </xf>
    <xf numFmtId="43" fontId="18" fillId="12" borderId="23" xfId="1" applyFont="1" applyFill="1" applyBorder="1" applyAlignment="1">
      <alignment horizontal="center"/>
    </xf>
    <xf numFmtId="43" fontId="18" fillId="12" borderId="14" xfId="1" applyFont="1" applyFill="1" applyBorder="1" applyAlignment="1">
      <alignment horizontal="center"/>
    </xf>
    <xf numFmtId="43" fontId="18" fillId="2" borderId="5" xfId="1" applyFont="1" applyFill="1" applyBorder="1" applyAlignment="1">
      <alignment horizontal="center"/>
    </xf>
    <xf numFmtId="43" fontId="18" fillId="2" borderId="0" xfId="1" applyFont="1" applyFill="1" applyAlignment="1">
      <alignment horizontal="center"/>
    </xf>
    <xf numFmtId="43" fontId="18" fillId="2" borderId="0" xfId="1" applyFont="1" applyFill="1" applyBorder="1" applyAlignment="1">
      <alignment horizontal="center"/>
    </xf>
    <xf numFmtId="0" fontId="15" fillId="2" borderId="23" xfId="0" applyFont="1" applyFill="1" applyBorder="1" applyAlignment="1">
      <alignment horizontal="center"/>
    </xf>
    <xf numFmtId="0" fontId="15" fillId="2" borderId="13" xfId="0" applyFont="1" applyFill="1" applyBorder="1" applyAlignment="1">
      <alignment horizontal="center"/>
    </xf>
    <xf numFmtId="0" fontId="15" fillId="2" borderId="14" xfId="0" applyFont="1" applyFill="1" applyBorder="1" applyAlignment="1">
      <alignment horizontal="center"/>
    </xf>
    <xf numFmtId="0" fontId="15" fillId="2" borderId="2" xfId="0" applyFont="1" applyFill="1" applyBorder="1" applyAlignment="1">
      <alignment horizontal="center"/>
    </xf>
    <xf numFmtId="0" fontId="15" fillId="2" borderId="3" xfId="0" applyFont="1" applyFill="1" applyBorder="1" applyAlignment="1">
      <alignment horizontal="center"/>
    </xf>
    <xf numFmtId="0" fontId="15" fillId="2" borderId="4" xfId="0" applyFont="1" applyFill="1" applyBorder="1" applyAlignment="1">
      <alignment horizontal="center"/>
    </xf>
    <xf numFmtId="0" fontId="15" fillId="6" borderId="23" xfId="0" applyFont="1" applyFill="1" applyBorder="1" applyAlignment="1">
      <alignment horizontal="center" vertical="center"/>
    </xf>
    <xf numFmtId="0" fontId="15" fillId="6" borderId="13" xfId="0" applyFont="1" applyFill="1" applyBorder="1" applyAlignment="1">
      <alignment horizontal="center" vertical="center"/>
    </xf>
    <xf numFmtId="0" fontId="15" fillId="6" borderId="14" xfId="0" applyFont="1" applyFill="1" applyBorder="1" applyAlignment="1">
      <alignment horizontal="center" vertical="center"/>
    </xf>
    <xf numFmtId="0" fontId="15" fillId="12" borderId="23" xfId="0" applyFont="1" applyFill="1" applyBorder="1" applyAlignment="1">
      <alignment horizontal="center" vertical="center"/>
    </xf>
    <xf numFmtId="0" fontId="15" fillId="12" borderId="13" xfId="0" applyFont="1" applyFill="1" applyBorder="1" applyAlignment="1">
      <alignment horizontal="center" vertical="center"/>
    </xf>
    <xf numFmtId="0" fontId="15" fillId="12" borderId="14" xfId="0" applyFont="1" applyFill="1" applyBorder="1" applyAlignment="1">
      <alignment horizontal="center" vertical="center"/>
    </xf>
    <xf numFmtId="0" fontId="15" fillId="11" borderId="23" xfId="0" applyFont="1" applyFill="1" applyBorder="1" applyAlignment="1">
      <alignment horizontal="center" vertical="center"/>
    </xf>
    <xf numFmtId="0" fontId="15" fillId="11" borderId="13" xfId="0" applyFont="1" applyFill="1" applyBorder="1" applyAlignment="1">
      <alignment horizontal="center" vertical="center"/>
    </xf>
    <xf numFmtId="0" fontId="15" fillId="11" borderId="14" xfId="0" applyFont="1" applyFill="1" applyBorder="1" applyAlignment="1">
      <alignment horizontal="center" vertical="center"/>
    </xf>
    <xf numFmtId="0" fontId="15" fillId="15" borderId="23" xfId="0" applyFont="1" applyFill="1" applyBorder="1" applyAlignment="1">
      <alignment horizontal="center" vertical="center"/>
    </xf>
    <xf numFmtId="0" fontId="15" fillId="15" borderId="13" xfId="0" applyFont="1" applyFill="1" applyBorder="1" applyAlignment="1">
      <alignment horizontal="center" vertical="center"/>
    </xf>
    <xf numFmtId="0" fontId="15" fillId="15" borderId="14" xfId="0" applyFont="1" applyFill="1" applyBorder="1" applyAlignment="1">
      <alignment horizontal="center" vertical="center"/>
    </xf>
    <xf numFmtId="0" fontId="16" fillId="12" borderId="23" xfId="0" applyFont="1" applyFill="1" applyBorder="1" applyAlignment="1">
      <alignment horizontal="center"/>
    </xf>
    <xf numFmtId="0" fontId="16" fillId="12" borderId="13" xfId="0" applyFont="1" applyFill="1" applyBorder="1" applyAlignment="1">
      <alignment horizontal="center"/>
    </xf>
    <xf numFmtId="0" fontId="16" fillId="12" borderId="14" xfId="0" applyFont="1" applyFill="1" applyBorder="1" applyAlignment="1">
      <alignment horizontal="center"/>
    </xf>
    <xf numFmtId="0" fontId="3" fillId="13" borderId="0" xfId="0" applyFont="1" applyFill="1" applyAlignment="1">
      <alignment horizontal="center"/>
    </xf>
    <xf numFmtId="0" fontId="16" fillId="15" borderId="23" xfId="0" applyFont="1" applyFill="1" applyBorder="1" applyAlignment="1">
      <alignment horizontal="center"/>
    </xf>
    <xf numFmtId="0" fontId="16" fillId="15" borderId="13" xfId="0" applyFont="1" applyFill="1" applyBorder="1" applyAlignment="1">
      <alignment horizontal="center"/>
    </xf>
    <xf numFmtId="0" fontId="16" fillId="15" borderId="14" xfId="0" applyFont="1" applyFill="1" applyBorder="1" applyAlignment="1">
      <alignment horizontal="center"/>
    </xf>
    <xf numFmtId="0" fontId="16" fillId="6" borderId="23" xfId="0" applyFont="1" applyFill="1" applyBorder="1" applyAlignment="1">
      <alignment horizontal="center"/>
    </xf>
    <xf numFmtId="0" fontId="16" fillId="6" borderId="13" xfId="0" applyFont="1" applyFill="1" applyBorder="1" applyAlignment="1">
      <alignment horizontal="center"/>
    </xf>
    <xf numFmtId="0" fontId="16" fillId="6" borderId="14" xfId="0" applyFont="1" applyFill="1" applyBorder="1" applyAlignment="1">
      <alignment horizontal="center"/>
    </xf>
    <xf numFmtId="0" fontId="16" fillId="11" borderId="23" xfId="0" applyFont="1" applyFill="1" applyBorder="1" applyAlignment="1">
      <alignment horizontal="center"/>
    </xf>
    <xf numFmtId="0" fontId="16" fillId="11" borderId="13" xfId="0" applyFont="1" applyFill="1" applyBorder="1" applyAlignment="1">
      <alignment horizontal="center"/>
    </xf>
    <xf numFmtId="0" fontId="16" fillId="11" borderId="14" xfId="0" applyFont="1" applyFill="1" applyBorder="1" applyAlignment="1">
      <alignment horizontal="center"/>
    </xf>
    <xf numFmtId="43" fontId="3" fillId="2" borderId="0" xfId="1" applyFont="1" applyFill="1" applyAlignment="1">
      <alignment horizontal="center" vertical="center" wrapText="1"/>
    </xf>
    <xf numFmtId="43" fontId="3" fillId="2" borderId="0" xfId="1" applyFont="1" applyFill="1" applyAlignment="1">
      <alignment horizontal="center" wrapText="1"/>
    </xf>
  </cellXfs>
  <cellStyles count="3">
    <cellStyle name="Comma" xfId="1" builtinId="3"/>
    <cellStyle name="Normal" xfId="0" builtinId="0"/>
    <cellStyle name="Percent" xfId="2" builtinId="5"/>
  </cellStyles>
  <dxfs count="3"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</dxfs>
  <tableStyles count="0" defaultTableStyle="TableStyleMedium2" defaultPivotStyle="PivotStyleLight16"/>
  <colors>
    <mruColors>
      <color rgb="FFFF7C80"/>
      <color rgb="FFFF5050"/>
      <color rgb="FFF8736C"/>
      <color rgb="FFCC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theme" Target="theme/theme1.xml"/><Relationship Id="rId47" Type="http://schemas.openxmlformats.org/officeDocument/2006/relationships/calcChain" Target="calcChain.xml"/><Relationship Id="rId50" Type="http://schemas.openxmlformats.org/officeDocument/2006/relationships/customXml" Target="../customXml/item3.xml"/><Relationship Id="rId55" Type="http://schemas.openxmlformats.org/officeDocument/2006/relationships/customXml" Target="../customXml/item8.xml"/><Relationship Id="rId63" Type="http://schemas.openxmlformats.org/officeDocument/2006/relationships/customXml" Target="../customXml/item16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sharedStrings" Target="sharedStrings.xml"/><Relationship Id="rId53" Type="http://schemas.openxmlformats.org/officeDocument/2006/relationships/customXml" Target="../customXml/item6.xml"/><Relationship Id="rId58" Type="http://schemas.openxmlformats.org/officeDocument/2006/relationships/customXml" Target="../customXml/item11.xml"/><Relationship Id="rId5" Type="http://schemas.openxmlformats.org/officeDocument/2006/relationships/worksheet" Target="worksheets/sheet5.xml"/><Relationship Id="rId61" Type="http://schemas.openxmlformats.org/officeDocument/2006/relationships/customXml" Target="../customXml/item14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connections" Target="connections.xml"/><Relationship Id="rId48" Type="http://schemas.openxmlformats.org/officeDocument/2006/relationships/customXml" Target="../customXml/item1.xml"/><Relationship Id="rId56" Type="http://schemas.openxmlformats.org/officeDocument/2006/relationships/customXml" Target="../customXml/item9.xml"/><Relationship Id="rId64" Type="http://schemas.openxmlformats.org/officeDocument/2006/relationships/customXml" Target="../customXml/item17.xml"/><Relationship Id="rId8" Type="http://schemas.openxmlformats.org/officeDocument/2006/relationships/worksheet" Target="worksheets/sheet8.xml"/><Relationship Id="rId51" Type="http://schemas.openxmlformats.org/officeDocument/2006/relationships/customXml" Target="../customXml/item4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sheetMetadata" Target="metadata.xml"/><Relationship Id="rId59" Type="http://schemas.openxmlformats.org/officeDocument/2006/relationships/customXml" Target="../customXml/item12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customXml" Target="../customXml/item7.xml"/><Relationship Id="rId62" Type="http://schemas.openxmlformats.org/officeDocument/2006/relationships/customXml" Target="../customXml/item15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customXml" Target="../customXml/item2.xml"/><Relationship Id="rId57" Type="http://schemas.openxmlformats.org/officeDocument/2006/relationships/customXml" Target="../customXml/item10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styles" Target="styles.xml"/><Relationship Id="rId52" Type="http://schemas.openxmlformats.org/officeDocument/2006/relationships/customXml" Target="../customXml/item5.xml"/><Relationship Id="rId60" Type="http://schemas.openxmlformats.org/officeDocument/2006/relationships/customXml" Target="../customXml/item13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_rels/activeX4.xml.rels><?xml version="1.0" encoding="UTF-8" standalone="yes"?>
<Relationships xmlns="http://schemas.openxmlformats.org/package/2006/relationships"><Relationship Id="rId1" Type="http://schemas.microsoft.com/office/2006/relationships/activeXControlBinary" Target="activeX4.bin"/></Relationships>
</file>

<file path=xl/activeX/_rels/activeX5.xml.rels><?xml version="1.0" encoding="UTF-8" standalone="yes"?>
<Relationships xmlns="http://schemas.openxmlformats.org/package/2006/relationships"><Relationship Id="rId1" Type="http://schemas.microsoft.com/office/2006/relationships/activeXControlBinary" Target="activeX5.bin"/></Relationships>
</file>

<file path=xl/activeX/_rels/activeX6.xml.rels><?xml version="1.0" encoding="UTF-8" standalone="yes"?>
<Relationships xmlns="http://schemas.openxmlformats.org/package/2006/relationships"><Relationship Id="rId1" Type="http://schemas.microsoft.com/office/2006/relationships/activeXControlBinary" Target="activeX6.bin"/></Relationships>
</file>

<file path=xl/activeX/_rels/activeX7.xml.rels><?xml version="1.0" encoding="UTF-8" standalone="yes"?>
<Relationships xmlns="http://schemas.openxmlformats.org/package/2006/relationships"><Relationship Id="rId1" Type="http://schemas.microsoft.com/office/2006/relationships/activeXControlBinary" Target="activeX7.bin"/></Relationships>
</file>

<file path=xl/activeX/_rels/activeX8.xml.rels><?xml version="1.0" encoding="UTF-8" standalone="yes"?>
<Relationships xmlns="http://schemas.openxmlformats.org/package/2006/relationships"><Relationship Id="rId1" Type="http://schemas.microsoft.com/office/2006/relationships/activeXControlBinary" Target="activeX8.bin"/></Relationships>
</file>

<file path=xl/activeX/activeX1.xml><?xml version="1.0" encoding="utf-8"?>
<ax:ocx xmlns:ax="http://schemas.microsoft.com/office/2006/activeX" xmlns:r="http://schemas.openxmlformats.org/officeDocument/2006/relationships" ax:classid="{8BD21D30-EC42-11CE-9E0D-00AA006002F3}" ax:persistence="persistStreamInit" r:id="rId1"/>
</file>

<file path=xl/activeX/activeX2.xml><?xml version="1.0" encoding="utf-8"?>
<ax:ocx xmlns:ax="http://schemas.microsoft.com/office/2006/activeX" xmlns:r="http://schemas.openxmlformats.org/officeDocument/2006/relationships" ax:classid="{8BD21D30-EC42-11CE-9E0D-00AA006002F3}" ax:persistence="persistStreamInit" r:id="rId1"/>
</file>

<file path=xl/activeX/activeX3.xml><?xml version="1.0" encoding="utf-8"?>
<ax:ocx xmlns:ax="http://schemas.microsoft.com/office/2006/activeX" xmlns:r="http://schemas.openxmlformats.org/officeDocument/2006/relationships" ax:classid="{8BD21D30-EC42-11CE-9E0D-00AA006002F3}" ax:persistence="persistStreamInit" r:id="rId1"/>
</file>

<file path=xl/activeX/activeX4.xml><?xml version="1.0" encoding="utf-8"?>
<ax:ocx xmlns:ax="http://schemas.microsoft.com/office/2006/activeX" xmlns:r="http://schemas.openxmlformats.org/officeDocument/2006/relationships" ax:classid="{8BD21D30-EC42-11CE-9E0D-00AA006002F3}" ax:persistence="persistStreamInit" r:id="rId1"/>
</file>

<file path=xl/activeX/activeX5.xml><?xml version="1.0" encoding="utf-8"?>
<ax:ocx xmlns:ax="http://schemas.microsoft.com/office/2006/activeX" xmlns:r="http://schemas.openxmlformats.org/officeDocument/2006/relationships" ax:classid="{8BD21D30-EC42-11CE-9E0D-00AA006002F3}" ax:persistence="persistStreamInit" r:id="rId1"/>
</file>

<file path=xl/activeX/activeX6.xml><?xml version="1.0" encoding="utf-8"?>
<ax:ocx xmlns:ax="http://schemas.microsoft.com/office/2006/activeX" xmlns:r="http://schemas.openxmlformats.org/officeDocument/2006/relationships" ax:classid="{8BD21D30-EC42-11CE-9E0D-00AA006002F3}" ax:persistence="persistStreamInit" r:id="rId1"/>
</file>

<file path=xl/activeX/activeX7.xml><?xml version="1.0" encoding="utf-8"?>
<ax:ocx xmlns:ax="http://schemas.microsoft.com/office/2006/activeX" xmlns:r="http://schemas.openxmlformats.org/officeDocument/2006/relationships" ax:classid="{8BD21D30-EC42-11CE-9E0D-00AA006002F3}" ax:persistence="persistStreamInit" r:id="rId1"/>
</file>

<file path=xl/activeX/activeX8.xml><?xml version="1.0" encoding="utf-8"?>
<ax:ocx xmlns:ax="http://schemas.microsoft.com/office/2006/activeX" xmlns:r="http://schemas.openxmlformats.org/officeDocument/2006/relationships" ax:classid="{8BD21D30-EC42-11CE-9E0D-00AA006002F3}" ax:persistence="persistStreamInit" r:id="rId1"/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38100</xdr:colOff>
          <xdr:row>5</xdr:row>
          <xdr:rowOff>0</xdr:rowOff>
        </xdr:from>
        <xdr:to>
          <xdr:col>3</xdr:col>
          <xdr:colOff>9525</xdr:colOff>
          <xdr:row>5</xdr:row>
          <xdr:rowOff>285750</xdr:rowOff>
        </xdr:to>
        <xdr:sp macro="" textlink="">
          <xdr:nvSpPr>
            <xdr:cNvPr id="7178" name="ComboBox1" hidden="1">
              <a:extLst>
                <a:ext uri="{63B3BB69-23CF-44E3-9099-C40C66FF867C}">
                  <a14:compatExt spid="_x0000_s7178"/>
                </a:ext>
                <a:ext uri="{FF2B5EF4-FFF2-40B4-BE49-F238E27FC236}">
                  <a16:creationId xmlns:a16="http://schemas.microsoft.com/office/drawing/2014/main" id="{00000000-0008-0000-1700-00000A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38100</xdr:colOff>
          <xdr:row>5</xdr:row>
          <xdr:rowOff>0</xdr:rowOff>
        </xdr:from>
        <xdr:to>
          <xdr:col>3</xdr:col>
          <xdr:colOff>1371600</xdr:colOff>
          <xdr:row>5</xdr:row>
          <xdr:rowOff>285750</xdr:rowOff>
        </xdr:to>
        <xdr:sp macro="" textlink="">
          <xdr:nvSpPr>
            <xdr:cNvPr id="7179" name="ComboBox2" hidden="1">
              <a:extLst>
                <a:ext uri="{63B3BB69-23CF-44E3-9099-C40C66FF867C}">
                  <a14:compatExt spid="_x0000_s7179"/>
                </a:ext>
                <a:ext uri="{FF2B5EF4-FFF2-40B4-BE49-F238E27FC236}">
                  <a16:creationId xmlns:a16="http://schemas.microsoft.com/office/drawing/2014/main" id="{00000000-0008-0000-1700-00000B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38100</xdr:colOff>
          <xdr:row>19</xdr:row>
          <xdr:rowOff>0</xdr:rowOff>
        </xdr:from>
        <xdr:to>
          <xdr:col>3</xdr:col>
          <xdr:colOff>9525</xdr:colOff>
          <xdr:row>19</xdr:row>
          <xdr:rowOff>285750</xdr:rowOff>
        </xdr:to>
        <xdr:sp macro="" textlink="">
          <xdr:nvSpPr>
            <xdr:cNvPr id="7180" name="ComboBox3" hidden="1">
              <a:extLst>
                <a:ext uri="{63B3BB69-23CF-44E3-9099-C40C66FF867C}">
                  <a14:compatExt spid="_x0000_s7180"/>
                </a:ext>
                <a:ext uri="{FF2B5EF4-FFF2-40B4-BE49-F238E27FC236}">
                  <a16:creationId xmlns:a16="http://schemas.microsoft.com/office/drawing/2014/main" id="{00000000-0008-0000-1700-00000C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38100</xdr:colOff>
          <xdr:row>19</xdr:row>
          <xdr:rowOff>0</xdr:rowOff>
        </xdr:from>
        <xdr:to>
          <xdr:col>3</xdr:col>
          <xdr:colOff>1371600</xdr:colOff>
          <xdr:row>19</xdr:row>
          <xdr:rowOff>285750</xdr:rowOff>
        </xdr:to>
        <xdr:sp macro="" textlink="">
          <xdr:nvSpPr>
            <xdr:cNvPr id="7181" name="ComboBox4" hidden="1">
              <a:extLst>
                <a:ext uri="{63B3BB69-23CF-44E3-9099-C40C66FF867C}">
                  <a14:compatExt spid="_x0000_s7181"/>
                </a:ext>
                <a:ext uri="{FF2B5EF4-FFF2-40B4-BE49-F238E27FC236}">
                  <a16:creationId xmlns:a16="http://schemas.microsoft.com/office/drawing/2014/main" id="{00000000-0008-0000-1700-00000D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38100</xdr:colOff>
          <xdr:row>4</xdr:row>
          <xdr:rowOff>190500</xdr:rowOff>
        </xdr:from>
        <xdr:to>
          <xdr:col>11</xdr:col>
          <xdr:colOff>9525</xdr:colOff>
          <xdr:row>5</xdr:row>
          <xdr:rowOff>276225</xdr:rowOff>
        </xdr:to>
        <xdr:sp macro="" textlink="">
          <xdr:nvSpPr>
            <xdr:cNvPr id="7184" name="ComboBox5" hidden="1">
              <a:extLst>
                <a:ext uri="{63B3BB69-23CF-44E3-9099-C40C66FF867C}">
                  <a14:compatExt spid="_x0000_s7184"/>
                </a:ext>
                <a:ext uri="{FF2B5EF4-FFF2-40B4-BE49-F238E27FC236}">
                  <a16:creationId xmlns:a16="http://schemas.microsoft.com/office/drawing/2014/main" id="{00000000-0008-0000-1700-000010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38100</xdr:colOff>
          <xdr:row>4</xdr:row>
          <xdr:rowOff>190500</xdr:rowOff>
        </xdr:from>
        <xdr:to>
          <xdr:col>11</xdr:col>
          <xdr:colOff>1371600</xdr:colOff>
          <xdr:row>5</xdr:row>
          <xdr:rowOff>276225</xdr:rowOff>
        </xdr:to>
        <xdr:sp macro="" textlink="">
          <xdr:nvSpPr>
            <xdr:cNvPr id="7185" name="ComboBox6" hidden="1">
              <a:extLst>
                <a:ext uri="{63B3BB69-23CF-44E3-9099-C40C66FF867C}">
                  <a14:compatExt spid="_x0000_s7185"/>
                </a:ext>
                <a:ext uri="{FF2B5EF4-FFF2-40B4-BE49-F238E27FC236}">
                  <a16:creationId xmlns:a16="http://schemas.microsoft.com/office/drawing/2014/main" id="{00000000-0008-0000-1700-000011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38100</xdr:colOff>
          <xdr:row>18</xdr:row>
          <xdr:rowOff>190500</xdr:rowOff>
        </xdr:from>
        <xdr:to>
          <xdr:col>11</xdr:col>
          <xdr:colOff>9525</xdr:colOff>
          <xdr:row>19</xdr:row>
          <xdr:rowOff>276225</xdr:rowOff>
        </xdr:to>
        <xdr:sp macro="" textlink="">
          <xdr:nvSpPr>
            <xdr:cNvPr id="7186" name="ComboBox7" hidden="1">
              <a:extLst>
                <a:ext uri="{63B3BB69-23CF-44E3-9099-C40C66FF867C}">
                  <a14:compatExt spid="_x0000_s7186"/>
                </a:ext>
                <a:ext uri="{FF2B5EF4-FFF2-40B4-BE49-F238E27FC236}">
                  <a16:creationId xmlns:a16="http://schemas.microsoft.com/office/drawing/2014/main" id="{00000000-0008-0000-1700-000012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38100</xdr:colOff>
          <xdr:row>18</xdr:row>
          <xdr:rowOff>190500</xdr:rowOff>
        </xdr:from>
        <xdr:to>
          <xdr:col>11</xdr:col>
          <xdr:colOff>1371600</xdr:colOff>
          <xdr:row>19</xdr:row>
          <xdr:rowOff>276225</xdr:rowOff>
        </xdr:to>
        <xdr:sp macro="" textlink="">
          <xdr:nvSpPr>
            <xdr:cNvPr id="7187" name="ComboBox8" hidden="1">
              <a:extLst>
                <a:ext uri="{63B3BB69-23CF-44E3-9099-C40C66FF867C}">
                  <a14:compatExt spid="_x0000_s7187"/>
                </a:ext>
                <a:ext uri="{FF2B5EF4-FFF2-40B4-BE49-F238E27FC236}">
                  <a16:creationId xmlns:a16="http://schemas.microsoft.com/office/drawing/2014/main" id="{00000000-0008-0000-1700-000013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2" connectionId="7" xr16:uid="{6527216F-915D-4B5B-BC17-C97AFB1F0A0B}" autoFormatId="16" applyNumberFormats="0" applyBorderFormats="0" applyFontFormats="0" applyPatternFormats="0" applyAlignmentFormats="0" applyWidthHeightFormats="0">
  <queryTableRefresh nextId="40">
    <queryTableFields count="38">
      <queryTableField id="2" name="name" tableColumnId="2"/>
      <queryTableField id="1" name="id" tableColumnId="1"/>
      <queryTableField id="3" name="bonus_frm" tableColumnId="3"/>
      <queryTableField id="4" name="bonus_wrm" tableColumnId="4"/>
      <queryTableField id="5" name="bonus_hrm" tableColumnId="5"/>
      <queryTableField id="6" name="bonus_arm" tableColumnId="6"/>
      <queryTableField id="7" name="bonus_food" tableColumnId="7"/>
      <queryTableField id="8" name="bonus_weapon" tableColumnId="8"/>
      <queryTableField id="9" name="bonus_house" tableColumnId="9"/>
      <queryTableField id="10" name="bonus_aircraft" tableColumnId="10"/>
      <queryTableField id="11" name="t_frm_income" tableColumnId="11"/>
      <queryTableField id="12" name="t_frm_import" tableColumnId="12"/>
      <queryTableField id="13" name="t_frm_vat" tableColumnId="13"/>
      <queryTableField id="14" name="t_wrm_income" tableColumnId="14"/>
      <queryTableField id="15" name="t_wrm_import" tableColumnId="15"/>
      <queryTableField id="16" name="t_wrm_vat" tableColumnId="16"/>
      <queryTableField id="17" name="t_hrm_income" tableColumnId="17"/>
      <queryTableField id="18" name="t_hrm_import" tableColumnId="18"/>
      <queryTableField id="19" name="t_hrm_vat" tableColumnId="19"/>
      <queryTableField id="20" name="t_arm_income" tableColumnId="20"/>
      <queryTableField id="21" name="t_arm_import" tableColumnId="21"/>
      <queryTableField id="22" name="t_arm_vat" tableColumnId="22"/>
      <queryTableField id="23" name="t_food_income" tableColumnId="23"/>
      <queryTableField id="24" name="t_food_import" tableColumnId="24"/>
      <queryTableField id="25" name="t_food_vat" tableColumnId="25"/>
      <queryTableField id="26" name="t_weapon_income" tableColumnId="26"/>
      <queryTableField id="27" name="t_weapon_import" tableColumnId="27"/>
      <queryTableField id="28" name="t_weapon_vat" tableColumnId="28"/>
      <queryTableField id="29" name="t_house_income" tableColumnId="29"/>
      <queryTableField id="30" name="t_house_import" tableColumnId="30"/>
      <queryTableField id="31" name="t_house_vat" tableColumnId="31"/>
      <queryTableField id="32" name="t_aircraft_income" tableColumnId="32"/>
      <queryTableField id="33" name="t_aircraft_import" tableColumnId="33"/>
      <queryTableField id="34" name="t_aircraft_vat" tableColumnId="34"/>
      <queryTableField id="35" name="t_movingticket_income" tableColumnId="35"/>
      <queryTableField id="36" name="t_movingticket_import" tableColumnId="36"/>
      <queryTableField id="37" name="t_movingticket_vat" tableColumnId="37"/>
      <queryTableField id="38" name="salary_average" tableColumnId="38"/>
    </queryTableFields>
  </queryTableRefresh>
</queryTable>
</file>

<file path=xl/queryTables/queryTable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23" xr16:uid="{7D0EEA8E-2163-44EC-B4DB-F9FC07F49607}" autoFormatId="16" applyNumberFormats="0" applyBorderFormats="0" applyFontFormats="0" applyPatternFormats="0" applyAlignmentFormats="0" applyWidthHeightFormats="0">
  <queryTableRefresh nextId="107">
    <queryTableFields count="72">
      <queryTableField id="1" name="id" tableColumnId="1"/>
      <queryTableField id="2" name="name" tableColumnId="2"/>
      <queryTableField id="105" name="pollution_frm" tableColumnId="3"/>
      <queryTableField id="32" name="pollution_food_1" tableColumnId="32"/>
      <queryTableField id="33" name="pollution_food_2" tableColumnId="33"/>
      <queryTableField id="34" name="pollution_food_3" tableColumnId="34"/>
      <queryTableField id="35" name="pollution_food_4" tableColumnId="35"/>
      <queryTableField id="36" name="pollution_food_5" tableColumnId="36"/>
      <queryTableField id="37" name="pollution_food_6" tableColumnId="37"/>
      <queryTableField id="38" name="pollution_food_7" tableColumnId="38"/>
      <queryTableField id="39" name="pollution_wrm" tableColumnId="39"/>
      <queryTableField id="40" name="pollution_weapon_1" tableColumnId="40"/>
      <queryTableField id="41" name="pollution_weapon_2" tableColumnId="41"/>
      <queryTableField id="42" name="pollution_weapon_3" tableColumnId="42"/>
      <queryTableField id="43" name="pollution_weapon_4" tableColumnId="43"/>
      <queryTableField id="44" name="pollution_weapon_5" tableColumnId="44"/>
      <queryTableField id="45" name="pollution_weapon_6" tableColumnId="45"/>
      <queryTableField id="46" name="pollution_weapon_7" tableColumnId="46"/>
      <queryTableField id="47" name="pollution_hrm" tableColumnId="47"/>
      <queryTableField id="48" name="pollution_house_1" tableColumnId="48"/>
      <queryTableField id="49" name="pollution_house_2" tableColumnId="49"/>
      <queryTableField id="50" name="pollution_house_3" tableColumnId="50"/>
      <queryTableField id="51" name="pollution_house_4" tableColumnId="51"/>
      <queryTableField id="52" name="pollution_house_5" tableColumnId="52"/>
      <queryTableField id="53" name="pollution_house_6" tableColumnId="53"/>
      <queryTableField id="54" name="pollution_house_7" tableColumnId="54"/>
      <queryTableField id="55" name="pollution_arm" tableColumnId="55"/>
      <queryTableField id="56" name="pollution_aircraft_1" tableColumnId="56"/>
      <queryTableField id="57" name="pollution_aircraft_2" tableColumnId="57"/>
      <queryTableField id="58" name="pollution_aircraft_3" tableColumnId="58"/>
      <queryTableField id="59" name="pollution_aircraft_4" tableColumnId="59"/>
      <queryTableField id="60" name="pollution_aircraft_5" tableColumnId="60"/>
      <queryTableField id="61" name="pollution_aircraft_6" tableColumnId="61"/>
      <queryTableField id="62" name="pollution_aircraft_7" tableColumnId="62"/>
      <queryTableField id="63" name="productivity_absolute_frm" tableColumnId="63"/>
      <queryTableField id="64" name="productivity_absolute_food_1" tableColumnId="64"/>
      <queryTableField id="65" name="productivity_absolute_food_2" tableColumnId="65"/>
      <queryTableField id="66" name="productivity_absolute_food_3" tableColumnId="66"/>
      <queryTableField id="67" name="productivity_absolute_food_4" tableColumnId="67"/>
      <queryTableField id="68" name="productivity_absolute_food_5" tableColumnId="68"/>
      <queryTableField id="69" name="productivity_absolute_food_6" tableColumnId="69"/>
      <queryTableField id="70" name="productivity_absolute_food_7" tableColumnId="70"/>
      <queryTableField id="71" name="productivity_absolute_wrm" tableColumnId="71"/>
      <queryTableField id="72" name="productivity_absolute_weapon_1" tableColumnId="72"/>
      <queryTableField id="73" name="productivity_absolute_weapon_2" tableColumnId="73"/>
      <queryTableField id="74" name="productivity_absolute_weapon_3" tableColumnId="74"/>
      <queryTableField id="75" name="productivity_absolute_weapon_4" tableColumnId="75"/>
      <queryTableField id="76" name="productivity_absolute_weapon_5" tableColumnId="76"/>
      <queryTableField id="77" name="productivity_absolute_weapon_6" tableColumnId="77"/>
      <queryTableField id="78" name="productivity_absolute_weapon_7" tableColumnId="78"/>
      <queryTableField id="79" name="productivity_absolute_hrm" tableColumnId="79"/>
      <queryTableField id="80" name="productivity_absolute_house_1" tableColumnId="80"/>
      <queryTableField id="81" name="productivity_absolute_house_2" tableColumnId="81"/>
      <queryTableField id="82" name="productivity_absolute_house_3" tableColumnId="82"/>
      <queryTableField id="83" name="productivity_absolute_house_4" tableColumnId="83"/>
      <queryTableField id="84" name="productivity_absolute_house_5" tableColumnId="84"/>
      <queryTableField id="85" name="productivity_absolute_house_6" tableColumnId="85"/>
      <queryTableField id="86" name="productivity_absolute_house_7" tableColumnId="86"/>
      <queryTableField id="87" name="productivity_absolute_arm" tableColumnId="87"/>
      <queryTableField id="88" name="productivity_absolute_aircraft_1" tableColumnId="88"/>
      <queryTableField id="89" name="productivity_absolute_aircraft_2" tableColumnId="89"/>
      <queryTableField id="90" name="productivity_absolute_aircraft_3" tableColumnId="90"/>
      <queryTableField id="91" name="productivity_absolute_aircraft_4" tableColumnId="91"/>
      <queryTableField id="92" name="productivity_absolute_aircraft_5" tableColumnId="92"/>
      <queryTableField id="93" name="productivity_absolute_aircraft_6" tableColumnId="93"/>
      <queryTableField id="94" name="productivity_absolute_aircraft_7" tableColumnId="94"/>
      <queryTableField id="95" name="bonus_food" tableColumnId="95"/>
      <queryTableField id="96" name="bonus_weapon" tableColumnId="96"/>
      <queryTableField id="97" name="bonus_house" tableColumnId="97"/>
      <queryTableField id="98" name="bonus_aircraft" tableColumnId="98"/>
      <queryTableField id="102" name="current_owner_country_id" tableColumnId="102"/>
      <queryTableField id="103" name="original_owner_country_id" tableColumnId="103"/>
    </queryTableFields>
    <queryTableDeletedFields count="2">
      <deletedField name="under_occupation_since"/>
      <deletedField name="liberated_since"/>
    </queryTableDeletedFields>
  </queryTableRefresh>
</queryTable>
</file>

<file path=xl/queryTables/queryTable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6" xr16:uid="{14C9B3FB-08F1-4388-AED4-A07B9D1538F4}" autoFormatId="16" applyNumberFormats="0" applyBorderFormats="0" applyFontFormats="0" applyPatternFormats="0" applyAlignmentFormats="0" applyWidthHeightFormats="0">
  <queryTableRefresh nextId="2">
    <queryTableFields count="1">
      <queryTableField id="1" name="Gold_Price" tableColumnId="1"/>
    </queryTableFields>
  </queryTableRefresh>
</queryTable>
</file>

<file path=xl/queryTables/queryTable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4" connectionId="29" xr16:uid="{D8C19FDD-F4A0-4229-BE81-90AEF5C4329B}" autoFormatId="16" applyNumberFormats="0" applyBorderFormats="0" applyFontFormats="0" applyPatternFormats="0" applyAlignmentFormats="0" applyWidthHeightFormats="0">
  <queryTableRefresh nextId="7">
    <queryTableFields count="6">
      <queryTableField id="1" name="id" tableColumnId="1"/>
      <queryTableField id="2" name="country_id" tableColumnId="2"/>
      <queryTableField id="3" name="amount" tableColumnId="3"/>
      <queryTableField id="4" name="net" tableColumnId="4"/>
      <queryTableField id="5" name="gross" tableColumnId="5"/>
      <queryTableField id="6" name="added" tableColumnId="6"/>
    </queryTableFields>
  </queryTableRefresh>
</queryTable>
</file>

<file path=xl/queryTables/queryTable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3" connectionId="28" xr16:uid="{B734323F-B3E9-4F5C-B15B-F423A102C239}" autoFormatId="16" applyNumberFormats="0" applyBorderFormats="0" applyFontFormats="0" applyPatternFormats="0" applyAlignmentFormats="0" applyWidthHeightFormats="0">
  <queryTableRefresh nextId="7">
    <queryTableFields count="6">
      <queryTableField id="1" name="id" tableColumnId="1"/>
      <queryTableField id="2" name="country_id" tableColumnId="2"/>
      <queryTableField id="3" name="amount" tableColumnId="3"/>
      <queryTableField id="4" name="net" tableColumnId="4"/>
      <queryTableField id="5" name="gross" tableColumnId="5"/>
      <queryTableField id="6" name="added" tableColumnId="6"/>
    </queryTableFields>
  </queryTableRefresh>
</queryTable>
</file>

<file path=xl/queryTables/queryTable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2" connectionId="27" xr16:uid="{794ED506-8596-4819-A8B8-AA4A8DCA64CD}" autoFormatId="16" applyNumberFormats="0" applyBorderFormats="0" applyFontFormats="0" applyPatternFormats="0" applyAlignmentFormats="0" applyWidthHeightFormats="0">
  <queryTableRefresh nextId="7">
    <queryTableFields count="6">
      <queryTableField id="1" name="id" tableColumnId="1"/>
      <queryTableField id="2" name="country_id" tableColumnId="2"/>
      <queryTableField id="3" name="amount" tableColumnId="3"/>
      <queryTableField id="4" name="net" tableColumnId="4"/>
      <queryTableField id="5" name="gross" tableColumnId="5"/>
      <queryTableField id="6" name="added" tableColumnId="6"/>
    </queryTableFields>
  </queryTableRefresh>
</queryTable>
</file>

<file path=xl/queryTables/queryTable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1" connectionId="26" xr16:uid="{02F1BE7F-35CB-43B9-862A-F644EA7ED303}" autoFormatId="16" applyNumberFormats="0" applyBorderFormats="0" applyFontFormats="0" applyPatternFormats="0" applyAlignmentFormats="0" applyWidthHeightFormats="0">
  <queryTableRefresh nextId="7">
    <queryTableFields count="6">
      <queryTableField id="1" name="id" tableColumnId="1"/>
      <queryTableField id="2" name="country_id" tableColumnId="2"/>
      <queryTableField id="3" name="amount" tableColumnId="3"/>
      <queryTableField id="4" name="net" tableColumnId="4"/>
      <queryTableField id="5" name="gross" tableColumnId="5"/>
      <queryTableField id="6" name="added" tableColumnId="6"/>
    </queryTableFields>
  </queryTableRefresh>
</queryTable>
</file>

<file path=xl/queryTables/queryTable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0" connectionId="25" xr16:uid="{A5D3417E-7301-408B-BA4B-588B82FB983D}" autoFormatId="16" applyNumberFormats="0" applyBorderFormats="0" applyFontFormats="0" applyPatternFormats="0" applyAlignmentFormats="0" applyWidthHeightFormats="0">
  <queryTableRefresh nextId="7">
    <queryTableFields count="6">
      <queryTableField id="1" name="id" tableColumnId="1"/>
      <queryTableField id="2" name="country_id" tableColumnId="2"/>
      <queryTableField id="3" name="amount" tableColumnId="3"/>
      <queryTableField id="4" name="net" tableColumnId="4"/>
      <queryTableField id="5" name="gross" tableColumnId="5"/>
      <queryTableField id="6" name="added" tableColumnId="6"/>
    </queryTableFields>
  </queryTableRefresh>
</queryTable>
</file>

<file path=xl/queryTables/queryTable9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9" connectionId="24" xr16:uid="{55184327-CAA7-4EE8-9460-93F0AD09A2D9}" autoFormatId="16" applyNumberFormats="0" applyBorderFormats="0" applyFontFormats="0" applyPatternFormats="0" applyAlignmentFormats="0" applyWidthHeightFormats="0">
  <queryTableRefresh nextId="7">
    <queryTableFields count="6">
      <queryTableField id="1" name="id" tableColumnId="1"/>
      <queryTableField id="2" name="country_id" tableColumnId="2"/>
      <queryTableField id="3" name="amount" tableColumnId="3"/>
      <queryTableField id="4" name="net" tableColumnId="4"/>
      <queryTableField id="5" name="gross" tableColumnId="5"/>
      <queryTableField id="6" name="added" tableColumnId="6"/>
    </queryTableFields>
  </queryTableRefresh>
</queryTable>
</file>

<file path=xl/queryTables/queryTable10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8" connectionId="14" xr16:uid="{D3BE3125-9D63-4A17-B7A5-DC9C5636B4A0}" autoFormatId="16" applyNumberFormats="0" applyBorderFormats="0" applyFontFormats="0" applyPatternFormats="0" applyAlignmentFormats="0" applyWidthHeightFormats="0">
  <queryTableRefresh nextId="7">
    <queryTableFields count="6">
      <queryTableField id="1" name="id" tableColumnId="1"/>
      <queryTableField id="2" name="country_id" tableColumnId="2"/>
      <queryTableField id="3" name="amount" tableColumnId="3"/>
      <queryTableField id="4" name="net" tableColumnId="4"/>
      <queryTableField id="5" name="gross" tableColumnId="5"/>
      <queryTableField id="6" name="added" tableColumnId="6"/>
    </queryTableFields>
  </queryTableRefresh>
</queryTable>
</file>

<file path=xl/queryTables/queryTable1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7" connectionId="13" xr16:uid="{614D1D95-B392-4D91-9A80-B4A8884DF1C5}" autoFormatId="16" applyNumberFormats="0" applyBorderFormats="0" applyFontFormats="0" applyPatternFormats="0" applyAlignmentFormats="0" applyWidthHeightFormats="0">
  <queryTableRefresh nextId="7">
    <queryTableFields count="6">
      <queryTableField id="1" name="id" tableColumnId="1"/>
      <queryTableField id="2" name="country_id" tableColumnId="2"/>
      <queryTableField id="3" name="amount" tableColumnId="3"/>
      <queryTableField id="4" name="net" tableColumnId="4"/>
      <queryTableField id="5" name="gross" tableColumnId="5"/>
      <queryTableField id="6" name="added" tableColumnId="6"/>
    </queryTableFields>
  </queryTableRefresh>
</queryTable>
</file>

<file path=xl/queryTables/queryTable1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6" connectionId="11" xr16:uid="{92652824-FFF2-4398-806C-B212FEFF1C75}" autoFormatId="16" applyNumberFormats="0" applyBorderFormats="0" applyFontFormats="0" applyPatternFormats="0" applyAlignmentFormats="0" applyWidthHeightFormats="0">
  <queryTableRefresh nextId="7">
    <queryTableFields count="6">
      <queryTableField id="1" name="id" tableColumnId="1"/>
      <queryTableField id="2" name="country_id" tableColumnId="2"/>
      <queryTableField id="3" name="amount" tableColumnId="3"/>
      <queryTableField id="4" name="net" tableColumnId="4"/>
      <queryTableField id="5" name="gross" tableColumnId="5"/>
      <queryTableField id="6" name="added" tableColumnId="6"/>
    </queryTableFields>
  </queryTableRefresh>
</queryTable>
</file>

<file path=xl/queryTables/queryTable1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5" connectionId="10" xr16:uid="{B2700E43-1370-4127-9BBC-6E71B8D813F6}" autoFormatId="16" applyNumberFormats="0" applyBorderFormats="0" applyFontFormats="0" applyPatternFormats="0" applyAlignmentFormats="0" applyWidthHeightFormats="0">
  <queryTableRefresh nextId="7">
    <queryTableFields count="6">
      <queryTableField id="1" name="id" tableColumnId="1"/>
      <queryTableField id="2" name="country_id" tableColumnId="2"/>
      <queryTableField id="3" name="amount" tableColumnId="3"/>
      <queryTableField id="4" name="net" tableColumnId="4"/>
      <queryTableField id="5" name="gross" tableColumnId="5"/>
      <queryTableField id="6" name="added" tableColumnId="6"/>
    </queryTableFields>
  </queryTableRefresh>
</queryTable>
</file>

<file path=xl/queryTables/queryTable1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4" connectionId="9" xr16:uid="{1A7D77A6-CA59-4BDE-B4F7-C89FC8B74BD6}" autoFormatId="16" applyNumberFormats="0" applyBorderFormats="0" applyFontFormats="0" applyPatternFormats="0" applyAlignmentFormats="0" applyWidthHeightFormats="0">
  <queryTableRefresh nextId="7">
    <queryTableFields count="6">
      <queryTableField id="1" name="id" tableColumnId="1"/>
      <queryTableField id="2" name="country_id" tableColumnId="2"/>
      <queryTableField id="3" name="amount" tableColumnId="3"/>
      <queryTableField id="4" name="net" tableColumnId="4"/>
      <queryTableField id="5" name="gross" tableColumnId="5"/>
      <queryTableField id="6" name="added" tableColumnId="6"/>
    </queryTableFields>
  </queryTableRefresh>
</queryTable>
</file>

<file path=xl/queryTables/queryTable1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3" connectionId="21" xr16:uid="{F00E61CD-3630-4EB4-BA40-2348B9B00B26}" autoFormatId="16" applyNumberFormats="0" applyBorderFormats="0" applyFontFormats="0" applyPatternFormats="0" applyAlignmentFormats="0" applyWidthHeightFormats="0">
  <queryTableRefresh nextId="7">
    <queryTableFields count="6">
      <queryTableField id="1" name="id" tableColumnId="1"/>
      <queryTableField id="2" name="country_id" tableColumnId="2"/>
      <queryTableField id="3" name="amount" tableColumnId="3"/>
      <queryTableField id="4" name="net" tableColumnId="4"/>
      <queryTableField id="5" name="gross" tableColumnId="5"/>
      <queryTableField id="6" name="added" tableColumnId="6"/>
    </queryTableFields>
  </queryTableRefresh>
</queryTable>
</file>

<file path=xl/queryTables/queryTable1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2" connectionId="20" xr16:uid="{2C127C86-F141-4D07-AAFA-E34CFF7AEA19}" autoFormatId="16" applyNumberFormats="0" applyBorderFormats="0" applyFontFormats="0" applyPatternFormats="0" applyAlignmentFormats="0" applyWidthHeightFormats="0">
  <queryTableRefresh nextId="7">
    <queryTableFields count="6">
      <queryTableField id="1" name="id" tableColumnId="1"/>
      <queryTableField id="2" name="country_id" tableColumnId="2"/>
      <queryTableField id="3" name="amount" tableColumnId="3"/>
      <queryTableField id="4" name="net" tableColumnId="4"/>
      <queryTableField id="5" name="gross" tableColumnId="5"/>
      <queryTableField id="6" name="added" tableColumnId="6"/>
    </queryTableFields>
  </queryTableRefresh>
</queryTable>
</file>

<file path=xl/queryTables/queryTable1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8" xr16:uid="{25C642E7-A26D-4466-9FA1-16829ACBE0F7}" autoFormatId="16" applyNumberFormats="0" applyBorderFormats="0" applyFontFormats="0" applyPatternFormats="0" applyAlignmentFormats="0" applyWidthHeightFormats="0">
  <queryTableRefresh nextId="7">
    <queryTableFields count="6">
      <queryTableField id="1" name="id" tableColumnId="1"/>
      <queryTableField id="2" name="country_id" tableColumnId="2"/>
      <queryTableField id="3" name="amount" tableColumnId="3"/>
      <queryTableField id="4" name="net" tableColumnId="4"/>
      <queryTableField id="5" name="gross" tableColumnId="5"/>
      <queryTableField id="6" name="added" tableColumnId="6"/>
    </queryTableFields>
  </queryTableRefresh>
</queryTable>
</file>

<file path=xl/queryTables/queryTable1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5" connectionId="5" xr16:uid="{65A85A8B-9746-4D62-9BE9-0A84315A22BA}" autoFormatId="16" applyNumberFormats="0" applyBorderFormats="0" applyFontFormats="0" applyPatternFormats="0" applyAlignmentFormats="0" applyWidthHeightFormats="0">
  <queryTableRefresh nextId="7">
    <queryTableFields count="6">
      <queryTableField id="1" name="id" tableColumnId="1"/>
      <queryTableField id="2" name="country_id" tableColumnId="2"/>
      <queryTableField id="3" name="amount" tableColumnId="3"/>
      <queryTableField id="4" name="net" tableColumnId="4"/>
      <queryTableField id="5" name="gross" tableColumnId="5"/>
      <queryTableField id="6" name="added" tableColumnId="6"/>
    </queryTableFields>
  </queryTableRefresh>
</queryTable>
</file>

<file path=xl/queryTables/queryTable19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4" connectionId="4" xr16:uid="{1D25098C-FCE8-441D-B14B-20BD7ADFFC1B}" autoFormatId="16" applyNumberFormats="0" applyBorderFormats="0" applyFontFormats="0" applyPatternFormats="0" applyAlignmentFormats="0" applyWidthHeightFormats="0">
  <queryTableRefresh nextId="7">
    <queryTableFields count="6">
      <queryTableField id="1" name="id" tableColumnId="1"/>
      <queryTableField id="2" name="country_id" tableColumnId="2"/>
      <queryTableField id="3" name="amount" tableColumnId="3"/>
      <queryTableField id="4" name="net" tableColumnId="4"/>
      <queryTableField id="5" name="gross" tableColumnId="5"/>
      <queryTableField id="6" name="added" tableColumnId="6"/>
    </queryTableFields>
  </queryTableRefresh>
</queryTable>
</file>

<file path=xl/queryTables/queryTable20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3" connectionId="3" xr16:uid="{D85FD9D4-04E1-4F8F-A80B-9EB5EE6B84B4}" autoFormatId="16" applyNumberFormats="0" applyBorderFormats="0" applyFontFormats="0" applyPatternFormats="0" applyAlignmentFormats="0" applyWidthHeightFormats="0">
  <queryTableRefresh nextId="7">
    <queryTableFields count="6">
      <queryTableField id="1" name="id" tableColumnId="1"/>
      <queryTableField id="2" name="country_id" tableColumnId="2"/>
      <queryTableField id="3" name="amount" tableColumnId="3"/>
      <queryTableField id="4" name="net" tableColumnId="4"/>
      <queryTableField id="5" name="gross" tableColumnId="5"/>
      <queryTableField id="6" name="added" tableColumnId="6"/>
    </queryTableFields>
  </queryTableRefresh>
</queryTable>
</file>

<file path=xl/queryTables/queryTable2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2" connectionId="2" xr16:uid="{2B264C12-AA2D-4EDF-8B6F-C7D6C764B5A5}" autoFormatId="16" applyNumberFormats="0" applyBorderFormats="0" applyFontFormats="0" applyPatternFormats="0" applyAlignmentFormats="0" applyWidthHeightFormats="0">
  <queryTableRefresh nextId="7">
    <queryTableFields count="6">
      <queryTableField id="1" name="id" tableColumnId="1"/>
      <queryTableField id="2" name="country_id" tableColumnId="2"/>
      <queryTableField id="3" name="amount" tableColumnId="3"/>
      <queryTableField id="4" name="net" tableColumnId="4"/>
      <queryTableField id="5" name="gross" tableColumnId="5"/>
      <queryTableField id="6" name="added" tableColumnId="6"/>
    </queryTableFields>
  </queryTableRefresh>
</queryTable>
</file>

<file path=xl/queryTables/queryTable2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" xr16:uid="{EC1A5EDD-2939-4240-8DE3-9986164EBEF2}" autoFormatId="16" applyNumberFormats="0" applyBorderFormats="0" applyFontFormats="0" applyPatternFormats="0" applyAlignmentFormats="0" applyWidthHeightFormats="0">
  <queryTableRefresh nextId="7">
    <queryTableFields count="6">
      <queryTableField id="1" name="id" tableColumnId="1"/>
      <queryTableField id="2" name="country_id" tableColumnId="2"/>
      <queryTableField id="3" name="amount" tableColumnId="3"/>
      <queryTableField id="4" name="net" tableColumnId="4"/>
      <queryTableField id="5" name="gross" tableColumnId="5"/>
      <queryTableField id="6" name="added" tableColumnId="6"/>
    </queryTableFields>
  </queryTableRefresh>
</queryTable>
</file>

<file path=xl/queryTables/queryTable2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9" connectionId="19" xr16:uid="{90DFB3D6-0CC6-4588-98F1-73ABADC9B550}" autoFormatId="16" applyNumberFormats="0" applyBorderFormats="0" applyFontFormats="0" applyPatternFormats="0" applyAlignmentFormats="0" applyWidthHeightFormats="0">
  <queryTableRefresh nextId="7">
    <queryTableFields count="6">
      <queryTableField id="1" name="id" tableColumnId="1"/>
      <queryTableField id="2" name="country_id" tableColumnId="2"/>
      <queryTableField id="3" name="amount" tableColumnId="3"/>
      <queryTableField id="4" name="net" tableColumnId="4"/>
      <queryTableField id="5" name="gross" tableColumnId="5"/>
      <queryTableField id="6" name="added" tableColumnId="6"/>
    </queryTableFields>
  </queryTableRefresh>
</queryTable>
</file>

<file path=xl/queryTables/queryTable2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8" connectionId="17" xr16:uid="{2608CABD-945D-4275-BC29-8547949F3E2E}" autoFormatId="16" applyNumberFormats="0" applyBorderFormats="0" applyFontFormats="0" applyPatternFormats="0" applyAlignmentFormats="0" applyWidthHeightFormats="0">
  <queryTableRefresh nextId="7">
    <queryTableFields count="6">
      <queryTableField id="1" name="id" tableColumnId="1"/>
      <queryTableField id="2" name="country_id" tableColumnId="2"/>
      <queryTableField id="3" name="amount" tableColumnId="3"/>
      <queryTableField id="4" name="net" tableColumnId="4"/>
      <queryTableField id="5" name="gross" tableColumnId="5"/>
      <queryTableField id="6" name="added" tableColumnId="6"/>
    </queryTableFields>
  </queryTableRefresh>
</queryTable>
</file>

<file path=xl/queryTables/queryTable2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7" connectionId="12" xr16:uid="{612623FC-51E1-4F55-8509-17ADC4D23EB9}" autoFormatId="16" applyNumberFormats="0" applyBorderFormats="0" applyFontFormats="0" applyPatternFormats="0" applyAlignmentFormats="0" applyWidthHeightFormats="0">
  <queryTableRefresh nextId="7">
    <queryTableFields count="6">
      <queryTableField id="1" name="id" tableColumnId="1"/>
      <queryTableField id="2" name="country_id" tableColumnId="2"/>
      <queryTableField id="3" name="amount" tableColumnId="3"/>
      <queryTableField id="4" name="net" tableColumnId="4"/>
      <queryTableField id="5" name="gross" tableColumnId="5"/>
      <queryTableField id="6" name="added" tableColumnId="6"/>
    </queryTableFields>
  </queryTableRefresh>
</queryTable>
</file>

<file path=xl/queryTables/queryTable2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6" connectionId="8" xr16:uid="{7A963485-A647-431A-919D-B45DBA4D5DE8}" autoFormatId="16" applyNumberFormats="0" applyBorderFormats="0" applyFontFormats="0" applyPatternFormats="0" applyAlignmentFormats="0" applyWidthHeightFormats="0">
  <queryTableRefresh nextId="7">
    <queryTableFields count="6">
      <queryTableField id="1" name="id" tableColumnId="1"/>
      <queryTableField id="2" name="country_id" tableColumnId="2"/>
      <queryTableField id="3" name="amount" tableColumnId="3"/>
      <queryTableField id="4" name="net" tableColumnId="4"/>
      <queryTableField id="5" name="gross" tableColumnId="5"/>
      <queryTableField id="6" name="added" tableColumnId="6"/>
    </queryTableFields>
  </queryTableRefresh>
</queryTable>
</file>

<file path=xl/queryTables/queryTable2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5" connectionId="30" xr16:uid="{A7693F60-4454-4F29-B530-565572EBA7D6}" autoFormatId="16" applyNumberFormats="0" applyBorderFormats="0" applyFontFormats="0" applyPatternFormats="0" applyAlignmentFormats="0" applyWidthHeightFormats="0">
  <queryTableRefresh nextId="7">
    <queryTableFields count="6">
      <queryTableField id="1" name="id" tableColumnId="1"/>
      <queryTableField id="2" name="country_id" tableColumnId="2"/>
      <queryTableField id="3" name="amount" tableColumnId="3"/>
      <queryTableField id="4" name="net" tableColumnId="4"/>
      <queryTableField id="5" name="gross" tableColumnId="5"/>
      <queryTableField id="6" name="added" tableColumnId="6"/>
    </queryTableFields>
  </queryTableRefresh>
</queryTable>
</file>

<file path=xl/queryTables/queryTable2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4" connectionId="6" xr16:uid="{E5B728FA-6877-44D7-A2D3-3A80F17A2B5C}" autoFormatId="16" applyNumberFormats="0" applyBorderFormats="0" applyFontFormats="0" applyPatternFormats="0" applyAlignmentFormats="0" applyWidthHeightFormats="0">
  <queryTableRefresh nextId="7">
    <queryTableFields count="6">
      <queryTableField id="1" name="id" tableColumnId="1"/>
      <queryTableField id="2" name="country_id" tableColumnId="2"/>
      <queryTableField id="3" name="amount" tableColumnId="3"/>
      <queryTableField id="4" name="net" tableColumnId="4"/>
      <queryTableField id="5" name="gross" tableColumnId="5"/>
      <queryTableField id="6" name="added" tableColumnId="6"/>
    </queryTableFields>
  </queryTableRefresh>
</queryTable>
</file>

<file path=xl/queryTables/queryTable29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3" connectionId="22" xr16:uid="{6D565C25-EEE4-4C36-9F76-4A42F2C58305}" autoFormatId="16" applyNumberFormats="0" applyBorderFormats="0" applyFontFormats="0" applyPatternFormats="0" applyAlignmentFormats="0" applyWidthHeightFormats="0">
  <queryTableRefresh nextId="7">
    <queryTableFields count="6">
      <queryTableField id="1" name="id" tableColumnId="1"/>
      <queryTableField id="2" name="country_id" tableColumnId="2"/>
      <queryTableField id="3" name="amount" tableColumnId="3"/>
      <queryTableField id="4" name="net" tableColumnId="4"/>
      <queryTableField id="5" name="gross" tableColumnId="5"/>
      <queryTableField id="6" name="added" tableColumnId="6"/>
    </queryTableFields>
  </queryTableRefresh>
</queryTable>
</file>

<file path=xl/queryTables/queryTable30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2" connectionId="15" xr16:uid="{2EB0D802-80BF-4067-973B-B144BF1E630E}" autoFormatId="16" applyNumberFormats="0" applyBorderFormats="0" applyFontFormats="0" applyPatternFormats="0" applyAlignmentFormats="0" applyWidthHeightFormats="0">
  <queryTableRefresh nextId="7">
    <queryTableFields count="6">
      <queryTableField id="1" name="id" tableColumnId="1"/>
      <queryTableField id="2" name="country_id" tableColumnId="2"/>
      <queryTableField id="3" name="amount" tableColumnId="3"/>
      <queryTableField id="4" name="net" tableColumnId="4"/>
      <queryTableField id="5" name="gross" tableColumnId="5"/>
      <queryTableField id="6" name="added" tableColumnId="6"/>
    </queryTableFields>
  </queryTableRefresh>
</queryTable>
</file>

<file path=xl/queryTables/queryTable3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refreshOnLoad="1" connectionId="31" xr16:uid="{CCEAF9B7-EE7E-44A1-84FD-DC8D4E5E321D}" autoFormatId="16" applyNumberFormats="0" applyBorderFormats="0" applyFontFormats="0" applyPatternFormats="0" applyAlignmentFormats="0" applyWidthHeightFormats="0">
  <queryTableRefresh nextId="7">
    <queryTableFields count="6">
      <queryTableField id="1" name="id" tableColumnId="1"/>
      <queryTableField id="2" name="country_id" tableColumnId="2"/>
      <queryTableField id="3" name="amount" tableColumnId="3"/>
      <queryTableField id="4" name="net" tableColumnId="4"/>
      <queryTableField id="5" name="gross" tableColumnId="5"/>
      <queryTableField id="6" name="added" tableColumnId="6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_rels/table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tables/_rels/table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3.xml"/></Relationships>
</file>

<file path=xl/tables/_rels/table4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4.xml"/></Relationships>
</file>

<file path=xl/tables/_rels/table5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5.xml"/></Relationships>
</file>

<file path=xl/tables/_rels/table6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6.xml"/></Relationships>
</file>

<file path=xl/tables/_rels/table7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7.xml"/></Relationships>
</file>

<file path=xl/tables/_rels/table8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8.xml"/></Relationships>
</file>

<file path=xl/tables/_rels/table9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9.xml"/></Relationships>
</file>

<file path=xl/tables/_rels/table10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0.xml"/></Relationships>
</file>

<file path=xl/tables/_rels/table1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1.xml"/></Relationships>
</file>

<file path=xl/tables/_rels/table1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2.xml"/></Relationships>
</file>

<file path=xl/tables/_rels/table1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3.xml"/></Relationships>
</file>

<file path=xl/tables/_rels/table14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4.xml"/></Relationships>
</file>

<file path=xl/tables/_rels/table15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5.xml"/></Relationships>
</file>

<file path=xl/tables/_rels/table16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6.xml"/></Relationships>
</file>

<file path=xl/tables/_rels/table17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7.xml"/></Relationships>
</file>

<file path=xl/tables/_rels/table18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8.xml"/></Relationships>
</file>

<file path=xl/tables/_rels/table19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9.xml"/></Relationships>
</file>

<file path=xl/tables/_rels/table20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0.xml"/></Relationships>
</file>

<file path=xl/tables/_rels/table2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1.xml"/></Relationships>
</file>

<file path=xl/tables/_rels/table2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2.xml"/></Relationships>
</file>

<file path=xl/tables/_rels/table2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3.xml"/></Relationships>
</file>

<file path=xl/tables/_rels/table24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4.xml"/></Relationships>
</file>

<file path=xl/tables/_rels/table25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5.xml"/></Relationships>
</file>

<file path=xl/tables/_rels/table26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6.xml"/></Relationships>
</file>

<file path=xl/tables/_rels/table27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7.xml"/></Relationships>
</file>

<file path=xl/tables/_rels/table28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8.xml"/></Relationships>
</file>

<file path=xl/tables/_rels/table29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9.xml"/></Relationships>
</file>

<file path=xl/tables/_rels/table30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30.xml"/></Relationships>
</file>

<file path=xl/tables/_rels/table3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3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E1A61FA1-F731-4AB4-AB6D-9C488F5FA303}" name="Countries" displayName="Countries" ref="A1:AL75" tableType="queryTable" totalsRowShown="0">
  <autoFilter ref="A1:AL75" xr:uid="{E1A61FA1-F731-4AB4-AB6D-9C488F5FA303}"/>
  <tableColumns count="38">
    <tableColumn id="2" xr3:uid="{47671981-03EA-47FC-8E5B-DEDBA42FBEBE}" uniqueName="2" name="name" queryTableFieldId="2"/>
    <tableColumn id="1" xr3:uid="{47B45F33-C9D3-451E-B3FA-18399216E7E5}" uniqueName="1" name="id" queryTableFieldId="1"/>
    <tableColumn id="3" xr3:uid="{ECF57E0B-1315-4A40-8953-2547455C6EE5}" uniqueName="3" name="bonus_frm" queryTableFieldId="3"/>
    <tableColumn id="4" xr3:uid="{BFA04DA6-7FBB-4776-8C63-7D4DB9CBE33A}" uniqueName="4" name="bonus_wrm" queryTableFieldId="4"/>
    <tableColumn id="5" xr3:uid="{0825F3E1-3ADF-4CB2-A91D-1B81660DAC4F}" uniqueName="5" name="bonus_hrm" queryTableFieldId="5"/>
    <tableColumn id="6" xr3:uid="{1AFBDB07-9872-43DA-B3FF-713005A00EDC}" uniqueName="6" name="bonus_arm" queryTableFieldId="6"/>
    <tableColumn id="7" xr3:uid="{48BAE5DE-A105-4DA6-98EC-A9C82B761A3D}" uniqueName="7" name="bonus_food" queryTableFieldId="7"/>
    <tableColumn id="8" xr3:uid="{D41F909F-A286-4060-AE23-638C14526946}" uniqueName="8" name="bonus_weapon" queryTableFieldId="8"/>
    <tableColumn id="9" xr3:uid="{001AF0CF-56E1-48C8-BEE5-D19336431C3E}" uniqueName="9" name="bonus_house" queryTableFieldId="9"/>
    <tableColumn id="10" xr3:uid="{4718CC2A-781B-49A1-9DF9-EE0F0067940E}" uniqueName="10" name="bonus_aircraft" queryTableFieldId="10"/>
    <tableColumn id="11" xr3:uid="{CDE505FC-3324-47EE-B41D-F71D997C5390}" uniqueName="11" name="t_frm_income" queryTableFieldId="11"/>
    <tableColumn id="12" xr3:uid="{A9AE329F-058B-4858-B7CE-6F109ABFBC7C}" uniqueName="12" name="t_frm_import" queryTableFieldId="12"/>
    <tableColumn id="13" xr3:uid="{A5D61528-F051-4D4E-82CF-DF9F45FB7D2A}" uniqueName="13" name="t_frm_vat" queryTableFieldId="13"/>
    <tableColumn id="14" xr3:uid="{0934D955-5036-4884-A646-3A578EE9C49D}" uniqueName="14" name="t_wrm_income" queryTableFieldId="14"/>
    <tableColumn id="15" xr3:uid="{0840AEAC-AC93-4886-842C-659C61F602C6}" uniqueName="15" name="t_wrm_import" queryTableFieldId="15"/>
    <tableColumn id="16" xr3:uid="{B8C66BFE-43F3-4785-B409-E8C3755452A4}" uniqueName="16" name="t_wrm_vat" queryTableFieldId="16"/>
    <tableColumn id="17" xr3:uid="{C02BAA92-A49B-4424-BADB-022C23B911E5}" uniqueName="17" name="t_hrm_income" queryTableFieldId="17"/>
    <tableColumn id="18" xr3:uid="{31F1837C-1A4D-4CEF-829D-170A3635EC8E}" uniqueName="18" name="t_hrm_import" queryTableFieldId="18"/>
    <tableColumn id="19" xr3:uid="{2BADDF60-9033-4778-91D3-C62A997105B7}" uniqueName="19" name="t_hrm_vat" queryTableFieldId="19"/>
    <tableColumn id="20" xr3:uid="{0E4B7C06-36FD-481B-963B-1A5782B1B663}" uniqueName="20" name="t_arm_income" queryTableFieldId="20"/>
    <tableColumn id="21" xr3:uid="{E176C7C3-D621-48B7-A626-1828983474B9}" uniqueName="21" name="t_arm_import" queryTableFieldId="21"/>
    <tableColumn id="22" xr3:uid="{F9F0F96F-EEA8-48C8-9CE4-9A9DB6BDA81A}" uniqueName="22" name="t_arm_vat" queryTableFieldId="22"/>
    <tableColumn id="23" xr3:uid="{55E07B93-C4BF-4CA1-8887-1AD478D58B48}" uniqueName="23" name="t_food_income" queryTableFieldId="23"/>
    <tableColumn id="24" xr3:uid="{474C55D6-EF0D-4A28-8820-120FE429EC4F}" uniqueName="24" name="t_food_import" queryTableFieldId="24"/>
    <tableColumn id="25" xr3:uid="{9D291D06-2D7E-47B4-8C14-7397980B2BD9}" uniqueName="25" name="t_food_vat" queryTableFieldId="25"/>
    <tableColumn id="26" xr3:uid="{45AF580C-1F7C-450F-A6FA-35FC593F2D49}" uniqueName="26" name="t_weapon_income" queryTableFieldId="26"/>
    <tableColumn id="27" xr3:uid="{72C5CAD2-89E4-4689-B856-8608A743430B}" uniqueName="27" name="t_weapon_import" queryTableFieldId="27"/>
    <tableColumn id="28" xr3:uid="{50069305-9D91-42C8-87BE-8E2D56F5F6E9}" uniqueName="28" name="t_weapon_vat" queryTableFieldId="28"/>
    <tableColumn id="29" xr3:uid="{2973C5D1-C539-4C17-9055-48396395563B}" uniqueName="29" name="t_house_income" queryTableFieldId="29"/>
    <tableColumn id="30" xr3:uid="{D87AFCEF-D90E-41C6-AD8D-ECABA3CA46AE}" uniqueName="30" name="t_house_import" queryTableFieldId="30"/>
    <tableColumn id="31" xr3:uid="{080BB53C-5F55-48AB-954F-2337640C000C}" uniqueName="31" name="t_house_vat" queryTableFieldId="31"/>
    <tableColumn id="32" xr3:uid="{E9B32C25-9DB6-41B7-9EEE-499A7EA0140A}" uniqueName="32" name="t_aircraft_income" queryTableFieldId="32"/>
    <tableColumn id="33" xr3:uid="{3D94B39A-D3DA-4C43-9975-BDE58B15BB7F}" uniqueName="33" name="t_aircraft_import" queryTableFieldId="33"/>
    <tableColumn id="34" xr3:uid="{310F7D2A-3E24-49F3-A317-B33F58B68F4A}" uniqueName="34" name="t_aircraft_vat" queryTableFieldId="34"/>
    <tableColumn id="35" xr3:uid="{1B7531F7-7424-4D3D-BDF6-32037137F934}" uniqueName="35" name="t_movingticket_income" queryTableFieldId="35"/>
    <tableColumn id="36" xr3:uid="{C7349884-D8D0-481D-9B8D-540374109350}" uniqueName="36" name="t_movingticket_import" queryTableFieldId="36"/>
    <tableColumn id="37" xr3:uid="{C635A9D9-8726-4152-B747-21D03F9A4053}" uniqueName="37" name="t_movingticket_vat" queryTableFieldId="37"/>
    <tableColumn id="38" xr3:uid="{1B84A2CE-718E-424F-9ECB-A955156AB16C}" uniqueName="38" name="salary_average" queryTableFieldId="38"/>
  </tableColumns>
  <tableStyleInfo name="TableStyleMedium7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EA8C380A-C638-4558-9057-ECEE5AFE6E62}" name="Regions" displayName="Regions" ref="A1:BT575" tableType="queryTable" totalsRowShown="0">
  <autoFilter ref="A1:BT575" xr:uid="{EA8C380A-C638-4558-9057-ECEE5AFE6E62}"/>
  <tableColumns count="72">
    <tableColumn id="1" xr3:uid="{52ABC723-789D-41D3-9396-3F496DA5DEDB}" uniqueName="1" name="id" queryTableFieldId="1"/>
    <tableColumn id="2" xr3:uid="{7BEC1FDE-8506-4C3B-BDBD-FEEB35185407}" uniqueName="2" name="name" queryTableFieldId="2"/>
    <tableColumn id="3" xr3:uid="{AFE3CEA0-4DDA-4679-BF27-CE9445108086}" uniqueName="3" name="pollution_frm" queryTableFieldId="105"/>
    <tableColumn id="32" xr3:uid="{2B9C85E4-B627-4230-A103-6EFD6928B819}" uniqueName="32" name="pollution_food_1" queryTableFieldId="32"/>
    <tableColumn id="33" xr3:uid="{4A5816B7-657E-4C23-ACC4-3A10B5223C8E}" uniqueName="33" name="pollution_food_2" queryTableFieldId="33"/>
    <tableColumn id="34" xr3:uid="{8AB41191-A5ED-4384-A779-B58C98EE3C9E}" uniqueName="34" name="pollution_food_3" queryTableFieldId="34"/>
    <tableColumn id="35" xr3:uid="{66509D0F-C166-4074-ADC7-555284F72237}" uniqueName="35" name="pollution_food_4" queryTableFieldId="35"/>
    <tableColumn id="36" xr3:uid="{57DD4949-479F-4B13-A75E-7DC7853C4748}" uniqueName="36" name="pollution_food_5" queryTableFieldId="36"/>
    <tableColumn id="37" xr3:uid="{A2C5E7C6-BC66-430F-85C1-857DD8869BE8}" uniqueName="37" name="pollution_food_6" queryTableFieldId="37"/>
    <tableColumn id="38" xr3:uid="{5D31964E-9A71-44E5-903E-B6AF07E9B37E}" uniqueName="38" name="pollution_food_7" queryTableFieldId="38"/>
    <tableColumn id="39" xr3:uid="{133076D4-28C1-463F-B1A5-A237D8A516F1}" uniqueName="39" name="pollution_wrm" queryTableFieldId="39"/>
    <tableColumn id="40" xr3:uid="{E146826A-C75C-47CB-8342-92D8AD31D33B}" uniqueName="40" name="pollution_weapon_1" queryTableFieldId="40"/>
    <tableColumn id="41" xr3:uid="{043A0DD9-F1A2-4F4D-B081-AF7C68A731DA}" uniqueName="41" name="pollution_weapon_2" queryTableFieldId="41"/>
    <tableColumn id="42" xr3:uid="{35637C76-2BE4-4BC7-B547-D675F419E279}" uniqueName="42" name="pollution_weapon_3" queryTableFieldId="42"/>
    <tableColumn id="43" xr3:uid="{60B3DBB5-D777-47DE-B23D-F4A952DBDC39}" uniqueName="43" name="pollution_weapon_4" queryTableFieldId="43"/>
    <tableColumn id="44" xr3:uid="{5C00B75B-0DD1-48D9-8A92-94D9A9C89E5F}" uniqueName="44" name="pollution_weapon_5" queryTableFieldId="44"/>
    <tableColumn id="45" xr3:uid="{39F5FC2B-07D3-4636-A166-42865B1A5290}" uniqueName="45" name="pollution_weapon_6" queryTableFieldId="45"/>
    <tableColumn id="46" xr3:uid="{1D6B25BB-1E47-40C8-B183-9D3D7E3FAFCE}" uniqueName="46" name="pollution_weapon_7" queryTableFieldId="46"/>
    <tableColumn id="47" xr3:uid="{A106FE90-F4CD-45FF-905B-62B874B79030}" uniqueName="47" name="pollution_hrm" queryTableFieldId="47"/>
    <tableColumn id="48" xr3:uid="{3F6A4415-08CA-4F85-9768-D8DE9FA71627}" uniqueName="48" name="pollution_house_1" queryTableFieldId="48"/>
    <tableColumn id="49" xr3:uid="{CFA65B5E-72CA-4E02-9636-BB67970DA480}" uniqueName="49" name="pollution_house_2" queryTableFieldId="49"/>
    <tableColumn id="50" xr3:uid="{0F2552A0-FA51-4772-8FC8-0E55BECB048C}" uniqueName="50" name="pollution_house_3" queryTableFieldId="50"/>
    <tableColumn id="51" xr3:uid="{86DF15F7-28B6-480B-B36F-96166B9C812D}" uniqueName="51" name="pollution_house_4" queryTableFieldId="51"/>
    <tableColumn id="52" xr3:uid="{716DB538-A89F-4CAF-816E-C101CCC3FC0D}" uniqueName="52" name="pollution_house_5" queryTableFieldId="52"/>
    <tableColumn id="53" xr3:uid="{2EC40092-E157-4B41-89C0-B5A9BD872A0A}" uniqueName="53" name="pollution_house_6" queryTableFieldId="53"/>
    <tableColumn id="54" xr3:uid="{2E69EE8C-32CF-44DC-BBCC-83A38584B3A7}" uniqueName="54" name="pollution_house_7" queryTableFieldId="54"/>
    <tableColumn id="55" xr3:uid="{4D5F1DFB-FFD2-4B36-89D5-312398BEC3D6}" uniqueName="55" name="pollution_arm" queryTableFieldId="55"/>
    <tableColumn id="56" xr3:uid="{F1245069-4D42-4E75-A136-288078428344}" uniqueName="56" name="pollution_aircraft_1" queryTableFieldId="56"/>
    <tableColumn id="57" xr3:uid="{F8FAEA4B-9B59-47B6-BB27-F2054B8C5295}" uniqueName="57" name="pollution_aircraft_2" queryTableFieldId="57"/>
    <tableColumn id="58" xr3:uid="{F461671A-C98B-493A-BE01-D9D9EE9ADA64}" uniqueName="58" name="pollution_aircraft_3" queryTableFieldId="58"/>
    <tableColumn id="59" xr3:uid="{780BDA22-109F-44AC-8764-B1837958BF60}" uniqueName="59" name="pollution_aircraft_4" queryTableFieldId="59"/>
    <tableColumn id="60" xr3:uid="{C7DC7FE6-BD7D-4051-AB17-D00C49420FAD}" uniqueName="60" name="pollution_aircraft_5" queryTableFieldId="60"/>
    <tableColumn id="61" xr3:uid="{69F54017-4B40-4164-91FD-9A8DD0318255}" uniqueName="61" name="pollution_aircraft_6" queryTableFieldId="61"/>
    <tableColumn id="62" xr3:uid="{111E0027-C8DB-453F-B485-649FB30923ED}" uniqueName="62" name="pollution_aircraft_7" queryTableFieldId="62"/>
    <tableColumn id="63" xr3:uid="{A20E18E6-2AF8-4881-8445-5692AA00930A}" uniqueName="63" name="productivity_absolute_frm" queryTableFieldId="63"/>
    <tableColumn id="64" xr3:uid="{B551C78F-7183-486B-8105-0CD5E0B8304E}" uniqueName="64" name="productivity_absolute_food_1" queryTableFieldId="64"/>
    <tableColumn id="65" xr3:uid="{0D74DD7A-E759-4D1B-B1A5-BE65C7CAD962}" uniqueName="65" name="productivity_absolute_food_2" queryTableFieldId="65"/>
    <tableColumn id="66" xr3:uid="{3A7F5A5E-E723-4F68-8F45-16990685AD3C}" uniqueName="66" name="productivity_absolute_food_3" queryTableFieldId="66"/>
    <tableColumn id="67" xr3:uid="{1BB1DE13-949A-4242-873D-77C32F032FE8}" uniqueName="67" name="productivity_absolute_food_4" queryTableFieldId="67"/>
    <tableColumn id="68" xr3:uid="{4BEB5588-EA3E-4997-AE3D-8D6AB73E9A4A}" uniqueName="68" name="productivity_absolute_food_5" queryTableFieldId="68"/>
    <tableColumn id="69" xr3:uid="{A9132D4E-31BB-49BA-A780-CDA6BF4AA0CE}" uniqueName="69" name="productivity_absolute_food_6" queryTableFieldId="69"/>
    <tableColumn id="70" xr3:uid="{AD55B1AE-80E8-4BCF-814D-0B91FBE96B93}" uniqueName="70" name="productivity_absolute_food_7" queryTableFieldId="70"/>
    <tableColumn id="71" xr3:uid="{2B085750-4097-4CEC-B86D-5EC8BA58429B}" uniqueName="71" name="productivity_absolute_wrm" queryTableFieldId="71"/>
    <tableColumn id="72" xr3:uid="{501F9AC7-CB5B-4D7E-844E-554F60D863BD}" uniqueName="72" name="productivity_absolute_weapon_1" queryTableFieldId="72"/>
    <tableColumn id="73" xr3:uid="{D0ED1339-441E-4E2A-86CD-3E41C9E57888}" uniqueName="73" name="productivity_absolute_weapon_2" queryTableFieldId="73"/>
    <tableColumn id="74" xr3:uid="{DBCEC281-CDAA-4FA2-8B07-238BA50CA5B2}" uniqueName="74" name="productivity_absolute_weapon_3" queryTableFieldId="74"/>
    <tableColumn id="75" xr3:uid="{D334D5EE-23E5-47A3-B593-35D228535996}" uniqueName="75" name="productivity_absolute_weapon_4" queryTableFieldId="75"/>
    <tableColumn id="76" xr3:uid="{CC8ADCC3-D933-4295-A767-0E4223871099}" uniqueName="76" name="productivity_absolute_weapon_5" queryTableFieldId="76"/>
    <tableColumn id="77" xr3:uid="{747D1085-CA01-4D61-B080-74B1689F3EBC}" uniqueName="77" name="productivity_absolute_weapon_6" queryTableFieldId="77"/>
    <tableColumn id="78" xr3:uid="{7AA036C0-CCB8-43B5-BDE2-81596B4395C2}" uniqueName="78" name="productivity_absolute_weapon_7" queryTableFieldId="78"/>
    <tableColumn id="79" xr3:uid="{708C5BE9-86F3-4AB5-B065-116F0AE0547B}" uniqueName="79" name="productivity_absolute_hrm" queryTableFieldId="79"/>
    <tableColumn id="80" xr3:uid="{B04AEE87-1D51-4905-BCB8-E4874EA292A6}" uniqueName="80" name="productivity_absolute_house_1" queryTableFieldId="80"/>
    <tableColumn id="81" xr3:uid="{8C256267-AA08-43E9-BE78-B56BADDBE6E7}" uniqueName="81" name="productivity_absolute_house_2" queryTableFieldId="81"/>
    <tableColumn id="82" xr3:uid="{9A4E2149-C9CA-446B-8072-64FA156C2FAA}" uniqueName="82" name="productivity_absolute_house_3" queryTableFieldId="82"/>
    <tableColumn id="83" xr3:uid="{9BE8169A-1436-4045-8FC2-09CBBAC5090F}" uniqueName="83" name="productivity_absolute_house_4" queryTableFieldId="83"/>
    <tableColumn id="84" xr3:uid="{7A7582E8-7CF0-4B4F-A6F8-CEBD912ED52B}" uniqueName="84" name="productivity_absolute_house_5" queryTableFieldId="84"/>
    <tableColumn id="85" xr3:uid="{FAD81051-F0EE-4354-A43F-5A0355E3E093}" uniqueName="85" name="productivity_absolute_house_6" queryTableFieldId="85"/>
    <tableColumn id="86" xr3:uid="{CBE16D64-B95C-41FB-8330-03EF7BB2F8D8}" uniqueName="86" name="productivity_absolute_house_7" queryTableFieldId="86"/>
    <tableColumn id="87" xr3:uid="{D22935A9-EA3D-48E2-86C1-B6FA5F862C3C}" uniqueName="87" name="productivity_absolute_arm" queryTableFieldId="87"/>
    <tableColumn id="88" xr3:uid="{91FCBBF4-B660-4C1F-B19C-ACF417146A64}" uniqueName="88" name="productivity_absolute_aircraft_1" queryTableFieldId="88"/>
    <tableColumn id="89" xr3:uid="{1A12FBB0-DF53-4D70-ADFF-9EBB8D9A42FB}" uniqueName="89" name="productivity_absolute_aircraft_2" queryTableFieldId="89"/>
    <tableColumn id="90" xr3:uid="{A53E403B-B220-4326-BEDD-ECC072D2B7CE}" uniqueName="90" name="productivity_absolute_aircraft_3" queryTableFieldId="90"/>
    <tableColumn id="91" xr3:uid="{7CCB846C-E5A1-4547-B44B-34E0CCD39798}" uniqueName="91" name="productivity_absolute_aircraft_4" queryTableFieldId="91"/>
    <tableColumn id="92" xr3:uid="{832D5F34-75CC-4891-9B28-43F95999A7A3}" uniqueName="92" name="productivity_absolute_aircraft_5" queryTableFieldId="92"/>
    <tableColumn id="93" xr3:uid="{12C96B47-AFDC-4625-BDED-F7390010471D}" uniqueName="93" name="productivity_absolute_aircraft_6" queryTableFieldId="93"/>
    <tableColumn id="94" xr3:uid="{0039DF02-3E52-4D26-83BA-87DE8A429407}" uniqueName="94" name="productivity_absolute_aircraft_7" queryTableFieldId="94"/>
    <tableColumn id="95" xr3:uid="{4877003C-A656-4B3B-9C4F-D24E39677FDE}" uniqueName="95" name="bonus_food" queryTableFieldId="95"/>
    <tableColumn id="96" xr3:uid="{97879205-1974-4733-AB77-13429F26456D}" uniqueName="96" name="bonus_weapon" queryTableFieldId="96"/>
    <tableColumn id="97" xr3:uid="{6FF90897-7FBB-4104-81E1-AE954CD9DA21}" uniqueName="97" name="bonus_house" queryTableFieldId="97"/>
    <tableColumn id="98" xr3:uid="{40BA42CD-DEB1-4D89-AA54-DF7701A5E066}" uniqueName="98" name="bonus_aircraft" queryTableFieldId="98"/>
    <tableColumn id="102" xr3:uid="{71F2072C-7FCE-426E-BA4C-B0049F7FD134}" uniqueName="102" name="current_owner_country_id" queryTableFieldId="102"/>
    <tableColumn id="103" xr3:uid="{97F0CA78-23A1-410F-B8D4-61A4FE99FEEF}" uniqueName="103" name="original_owner_country_id" queryTableFieldId="103"/>
  </tableColumns>
  <tableStyleInfo name="TableStyleMedium7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49DDFB83-3E92-44FD-BE9C-FD61D8AB18D0}" name="Gold_Price" displayName="Gold_Price" ref="A1:A2" tableType="queryTable" totalsRowShown="0">
  <autoFilter ref="A1:A2" xr:uid="{49DDFB83-3E92-44FD-BE9C-FD61D8AB18D0}"/>
  <tableColumns count="1">
    <tableColumn id="1" xr3:uid="{B2F704EF-A02A-4B58-A542-1E8F00383A55}" uniqueName="1" name="Gold_Price" queryTableFieldId="1"/>
  </tableColumns>
  <tableStyleInfo name="TableStyleMedium7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7" xr:uid="{52693D40-8AAB-4AA3-BBF1-4AB39848133C}" name="WQ6_Offers" displayName="WQ6_Offers" ref="A1:F31" tableType="queryTable" totalsRowShown="0">
  <autoFilter ref="A1:F31" xr:uid="{52693D40-8AAB-4AA3-BBF1-4AB39848133C}"/>
  <tableColumns count="6">
    <tableColumn id="1" xr3:uid="{02C3D157-4FE4-415E-A3CB-392D549A27B2}" uniqueName="1" name="id" queryTableFieldId="1"/>
    <tableColumn id="2" xr3:uid="{8D4876EB-CDAA-41F1-87B7-B9EAB9D2EB47}" uniqueName="2" name="country_id" queryTableFieldId="2"/>
    <tableColumn id="3" xr3:uid="{E7780D79-462A-450D-9A59-A89A0870B37B}" uniqueName="3" name="amount" queryTableFieldId="3"/>
    <tableColumn id="4" xr3:uid="{8AE9F9AD-400F-4BF0-A019-DFA8838FD3B3}" uniqueName="4" name="net" queryTableFieldId="4"/>
    <tableColumn id="5" xr3:uid="{6A5E53AD-87E4-4B2D-9CC4-D687CE283342}" uniqueName="5" name="gross" queryTableFieldId="5"/>
    <tableColumn id="6" xr3:uid="{B85B2AD7-F30B-4F32-A74C-05E142588FBF}" uniqueName="6" name="added" queryTableFieldId="6"/>
  </tableColumns>
  <tableStyleInfo name="TableStyleMedium7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6" xr:uid="{A8DA1C66-905D-489F-A048-39C8BD39D9DE}" name="WQ5_Offers" displayName="WQ5_Offers" ref="A1:F31" tableType="queryTable" totalsRowShown="0">
  <autoFilter ref="A1:F31" xr:uid="{A8DA1C66-905D-489F-A048-39C8BD39D9DE}"/>
  <tableColumns count="6">
    <tableColumn id="1" xr3:uid="{AD151B6D-9E8E-4F03-BCF7-B625ABEF7921}" uniqueName="1" name="id" queryTableFieldId="1"/>
    <tableColumn id="2" xr3:uid="{53D9D1F1-2DB5-4AB5-8376-06B2C72D2788}" uniqueName="2" name="country_id" queryTableFieldId="2"/>
    <tableColumn id="3" xr3:uid="{21F1BD0A-D226-4F0C-A353-EDE8F445AA9F}" uniqueName="3" name="amount" queryTableFieldId="3"/>
    <tableColumn id="4" xr3:uid="{A5F7ADD4-5E63-44D9-BC3F-9B999BB178F1}" uniqueName="4" name="net" queryTableFieldId="4"/>
    <tableColumn id="5" xr3:uid="{17971924-9F7A-4BEA-9151-789115080D12}" uniqueName="5" name="gross" queryTableFieldId="5"/>
    <tableColumn id="6" xr3:uid="{481F653F-8887-4F78-A3DA-29A0E0CC267D}" uniqueName="6" name="added" queryTableFieldId="6"/>
  </tableColumns>
  <tableStyleInfo name="TableStyleMedium7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3" xr:uid="{B565AF3E-AFBF-4EEC-B848-381E23482747}" name="WQ4_Offers" displayName="WQ4_Offers" ref="A1:F31" tableType="queryTable" totalsRowShown="0">
  <autoFilter ref="A1:F31" xr:uid="{B565AF3E-AFBF-4EEC-B848-381E23482747}"/>
  <tableColumns count="6">
    <tableColumn id="1" xr3:uid="{118EA5EF-07DF-49A1-B629-914D686E2F59}" uniqueName="1" name="id" queryTableFieldId="1"/>
    <tableColumn id="2" xr3:uid="{E5D0C546-BFC2-4AB2-9134-AB2FBD63F4AA}" uniqueName="2" name="country_id" queryTableFieldId="2"/>
    <tableColumn id="3" xr3:uid="{3397F2C1-1D05-45F3-A092-52B837FFA023}" uniqueName="3" name="amount" queryTableFieldId="3"/>
    <tableColumn id="4" xr3:uid="{FB8508D3-BD5A-4F13-8044-DB830F8CBD47}" uniqueName="4" name="net" queryTableFieldId="4"/>
    <tableColumn id="5" xr3:uid="{E406E884-4EDA-4492-A181-E0E8A1B7EAE7}" uniqueName="5" name="gross" queryTableFieldId="5"/>
    <tableColumn id="6" xr3:uid="{91F9A518-D46D-4237-9A33-AEF3B848FAFC}" uniqueName="6" name="added" queryTableFieldId="6"/>
  </tableColumns>
  <tableStyleInfo name="TableStyleMedium7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4" xr:uid="{0ECCF5AA-EAA1-4DCC-A666-6074F1102B6C}" name="WQ3_Offers" displayName="WQ3_Offers" ref="A1:F31" tableType="queryTable" totalsRowShown="0">
  <autoFilter ref="A1:F31" xr:uid="{0ECCF5AA-EAA1-4DCC-A666-6074F1102B6C}"/>
  <tableColumns count="6">
    <tableColumn id="1" xr3:uid="{BFA0202C-17BE-495B-8DE5-298EC39779DD}" uniqueName="1" name="id" queryTableFieldId="1"/>
    <tableColumn id="2" xr3:uid="{792479FE-D874-4DEF-A03D-11CD56AB2F92}" uniqueName="2" name="country_id" queryTableFieldId="2"/>
    <tableColumn id="3" xr3:uid="{525C2ED4-ED45-4515-BE27-AF251A52A163}" uniqueName="3" name="amount" queryTableFieldId="3"/>
    <tableColumn id="4" xr3:uid="{2E044C65-0B8A-4913-B325-86420814783B}" uniqueName="4" name="net" queryTableFieldId="4"/>
    <tableColumn id="5" xr3:uid="{31E970BE-1645-41E0-A40A-54305548D6E4}" uniqueName="5" name="gross" queryTableFieldId="5"/>
    <tableColumn id="6" xr3:uid="{B7177DFB-CFEC-4290-AA4B-7A4FC1B1F640}" uniqueName="6" name="added" queryTableFieldId="6"/>
  </tableColumns>
  <tableStyleInfo name="TableStyleMedium7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2" xr:uid="{517A49BC-8D16-42A0-8B4B-E6EB4CB7D352}" name="WQ2_Offers" displayName="WQ2_Offers" ref="A1:F31" tableType="queryTable" totalsRowShown="0">
  <autoFilter ref="A1:F31" xr:uid="{517A49BC-8D16-42A0-8B4B-E6EB4CB7D352}"/>
  <tableColumns count="6">
    <tableColumn id="1" xr3:uid="{D30EAC68-E7FE-4FA0-8382-2E30A05BDAAA}" uniqueName="1" name="id" queryTableFieldId="1"/>
    <tableColumn id="2" xr3:uid="{399349D2-980A-4883-8A2A-5715B92D4D30}" uniqueName="2" name="country_id" queryTableFieldId="2"/>
    <tableColumn id="3" xr3:uid="{BA1F86D9-2B6A-4BD0-8D9E-1A75A769F14E}" uniqueName="3" name="amount" queryTableFieldId="3"/>
    <tableColumn id="4" xr3:uid="{54D20B64-CBE4-470D-BA5D-36CC5FB8C271}" uniqueName="4" name="net" queryTableFieldId="4"/>
    <tableColumn id="5" xr3:uid="{5CA3479E-6B5C-45B0-B939-C9B9457B2111}" uniqueName="5" name="gross" queryTableFieldId="5"/>
    <tableColumn id="6" xr3:uid="{1A49C579-B6D2-4590-AF56-0FA01D08FF46}" uniqueName="6" name="added" queryTableFieldId="6"/>
  </tableColumns>
  <tableStyleInfo name="TableStyleMedium7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1" xr:uid="{67383643-B7D5-4D25-AC2B-98D56EB3105A}" name="WQ1_Offers" displayName="WQ1_Offers" ref="A1:F31" tableType="queryTable" totalsRowShown="0">
  <autoFilter ref="A1:F31" xr:uid="{67383643-B7D5-4D25-AC2B-98D56EB3105A}"/>
  <tableColumns count="6">
    <tableColumn id="1" xr3:uid="{29804F56-3C7E-41BB-B24C-B10B91860527}" uniqueName="1" name="id" queryTableFieldId="1"/>
    <tableColumn id="2" xr3:uid="{B42F6139-3AAC-4183-BDDA-FFDECD2C9E73}" uniqueName="2" name="country_id" queryTableFieldId="2"/>
    <tableColumn id="3" xr3:uid="{CE5C5F92-D9B3-402F-A164-6A9EA729220D}" uniqueName="3" name="amount" queryTableFieldId="3"/>
    <tableColumn id="4" xr3:uid="{6C53DAF8-5E67-4D86-AD44-8D85D5D57858}" uniqueName="4" name="net" queryTableFieldId="4"/>
    <tableColumn id="5" xr3:uid="{CA4FA4C1-49A5-45E0-8481-4416BD5AA593}" uniqueName="5" name="gross" queryTableFieldId="5"/>
    <tableColumn id="6" xr3:uid="{35269D77-074D-4039-88B9-D32F8E580338}" uniqueName="6" name="added" queryTableFieldId="6"/>
  </tableColumns>
  <tableStyleInfo name="TableStyleMedium7"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" xr:uid="{DF1E7944-144B-46F8-AF3C-F1A3D01A3A41}" name="FQ7_Offers" displayName="FQ7_Offers" ref="A1:F31" tableType="queryTable" totalsRowShown="0">
  <autoFilter ref="A1:F31" xr:uid="{DF1E7944-144B-46F8-AF3C-F1A3D01A3A41}"/>
  <tableColumns count="6">
    <tableColumn id="1" xr3:uid="{B923F315-62A9-4895-BA50-CBC67D589A88}" uniqueName="1" name="id" queryTableFieldId="1"/>
    <tableColumn id="2" xr3:uid="{E38E8024-1A82-4844-880C-0E9563EDF203}" uniqueName="2" name="country_id" queryTableFieldId="2"/>
    <tableColumn id="3" xr3:uid="{BF28ED19-161D-4895-A946-239E5F15CF6C}" uniqueName="3" name="amount" queryTableFieldId="3"/>
    <tableColumn id="4" xr3:uid="{940B8AE3-930E-429B-9F59-367A9FDA4028}" uniqueName="4" name="net" queryTableFieldId="4"/>
    <tableColumn id="5" xr3:uid="{593972BF-9762-4816-B982-7E12A7A89D14}" uniqueName="5" name="gross" queryTableFieldId="5"/>
    <tableColumn id="6" xr3:uid="{13821E94-9EE5-48F5-8136-CD5B6B0AD43A}" uniqueName="6" name="added" queryTableFieldId="6"/>
  </tableColumns>
  <tableStyleInfo name="TableStyleMedium7"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" xr:uid="{D091E192-3C31-4C0B-B44A-FB6BE50396ED}" name="FQ6_Offers" displayName="FQ6_Offers" ref="A1:F31" tableType="queryTable" totalsRowShown="0">
  <autoFilter ref="A1:F31" xr:uid="{D091E192-3C31-4C0B-B44A-FB6BE50396ED}"/>
  <tableColumns count="6">
    <tableColumn id="1" xr3:uid="{251C1462-969D-437D-891F-5A52B8A5380A}" uniqueName="1" name="id" queryTableFieldId="1"/>
    <tableColumn id="2" xr3:uid="{A3F71F5E-7DD6-4969-956E-267C467E98C0}" uniqueName="2" name="country_id" queryTableFieldId="2"/>
    <tableColumn id="3" xr3:uid="{FB61B247-1167-44DF-A780-16E171942D26}" uniqueName="3" name="amount" queryTableFieldId="3"/>
    <tableColumn id="4" xr3:uid="{0633174B-A901-493C-810D-1B95716CE3BF}" uniqueName="4" name="net" queryTableFieldId="4"/>
    <tableColumn id="5" xr3:uid="{898361A4-4524-49F7-BD02-F92A6E7C83E7}" uniqueName="5" name="gross" queryTableFieldId="5"/>
    <tableColumn id="6" xr3:uid="{A6139CF5-F137-4C74-94E9-C60196F4B746}" uniqueName="6" name="added" queryTableFieldId="6"/>
  </tableColumns>
  <tableStyleInfo name="TableStyleMedium7" showFirstColumn="0" showLastColumn="0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0" xr:uid="{72ADA74B-13DD-4544-81FC-65E0875358D9}" name="FQ4_Offers" displayName="FQ4_Offers" ref="A1:F31" tableType="queryTable" totalsRowShown="0">
  <autoFilter ref="A1:F31" xr:uid="{72ADA74B-13DD-4544-81FC-65E0875358D9}"/>
  <tableColumns count="6">
    <tableColumn id="1" xr3:uid="{BFB32EC0-D125-4F4C-BCD1-0C56890C267A}" uniqueName="1" name="id" queryTableFieldId="1"/>
    <tableColumn id="2" xr3:uid="{3C923B76-682F-481B-AE44-488251A0F78A}" uniqueName="2" name="country_id" queryTableFieldId="2"/>
    <tableColumn id="3" xr3:uid="{0DE0C368-18FE-41E6-A03F-82FE74030EED}" uniqueName="3" name="amount" queryTableFieldId="3"/>
    <tableColumn id="4" xr3:uid="{61ADB017-AE17-473F-8685-79FC3AEC673B}" uniqueName="4" name="net" queryTableFieldId="4"/>
    <tableColumn id="5" xr3:uid="{1EF4FDE6-A6D5-49CD-A9F2-A8038DC134BF}" uniqueName="5" name="gross" queryTableFieldId="5"/>
    <tableColumn id="6" xr3:uid="{922458A1-A2DC-492F-9304-DE3F563C05CF}" uniqueName="6" name="added" queryTableFieldId="6"/>
  </tableColumns>
  <tableStyleInfo name="TableStyleMedium7" showFirstColumn="0" showLastColumn="0" showRowStripes="1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9" xr:uid="{49FD19D5-D133-4D53-873A-1EA2BD624F62}" name="FQ3_Offers" displayName="FQ3_Offers" ref="A1:F31" tableType="queryTable" totalsRowShown="0">
  <autoFilter ref="A1:F31" xr:uid="{49FD19D5-D133-4D53-873A-1EA2BD624F62}"/>
  <tableColumns count="6">
    <tableColumn id="1" xr3:uid="{584227A3-4127-497D-B505-428D112C6D0D}" uniqueName="1" name="id" queryTableFieldId="1"/>
    <tableColumn id="2" xr3:uid="{8FD4E1C2-C8AD-41E1-81FB-1CB6C3201A3D}" uniqueName="2" name="country_id" queryTableFieldId="2"/>
    <tableColumn id="3" xr3:uid="{32DA2EB4-BB63-4354-9DA6-B1A78483DC85}" uniqueName="3" name="amount" queryTableFieldId="3"/>
    <tableColumn id="4" xr3:uid="{E742C319-97C2-4B83-86A3-0A694ADF44F9}" uniqueName="4" name="net" queryTableFieldId="4"/>
    <tableColumn id="5" xr3:uid="{62711527-D28D-4F31-86A5-35FF989044DF}" uniqueName="5" name="gross" queryTableFieldId="5"/>
    <tableColumn id="6" xr3:uid="{E212D08B-B1DD-4AF2-A6EA-C2584F6ACBBF}" uniqueName="6" name="added" queryTableFieldId="6"/>
  </tableColumns>
  <tableStyleInfo name="TableStyleMedium7" showFirstColumn="0" showLastColumn="0" showRowStripes="1" showColumnStripes="0"/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" xr:uid="{9777DE32-588A-43A4-B8ED-99ECFE47E517}" name="FQ2_Offers" displayName="FQ2_Offers" ref="A1:F31" tableType="queryTable" totalsRowShown="0">
  <autoFilter ref="A1:F31" xr:uid="{9777DE32-588A-43A4-B8ED-99ECFE47E517}"/>
  <tableColumns count="6">
    <tableColumn id="1" xr3:uid="{5312A1C4-631A-4E75-8467-8AF07210BF48}" uniqueName="1" name="id" queryTableFieldId="1"/>
    <tableColumn id="2" xr3:uid="{20BAE40A-7179-43E6-BDF0-A3B23B717DA4}" uniqueName="2" name="country_id" queryTableFieldId="2"/>
    <tableColumn id="3" xr3:uid="{77581DA9-4AB0-41ED-B30C-CADA0EB30C7A}" uniqueName="3" name="amount" queryTableFieldId="3"/>
    <tableColumn id="4" xr3:uid="{DFED0A8F-A075-4BD9-B71A-4D6F3459A070}" uniqueName="4" name="net" queryTableFieldId="4"/>
    <tableColumn id="5" xr3:uid="{1EE2AA1B-64AF-43C7-A5FC-9BAD29760F01}" uniqueName="5" name="gross" queryTableFieldId="5"/>
    <tableColumn id="6" xr3:uid="{A219277B-B9A7-4F2D-9BF9-FAD4F4C063FD}" uniqueName="6" name="added" queryTableFieldId="6"/>
  </tableColumns>
  <tableStyleInfo name="TableStyleMedium7" showFirstColumn="0" showLastColumn="0" showRowStripes="1" showColumnStripes="0"/>
</table>
</file>

<file path=xl/tables/table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3602483A-E46C-4F8D-852C-BA1297EC7FA6}" name="HQ5_Offers" displayName="HQ5_Offers" ref="A1:F31" tableType="queryTable" totalsRowShown="0">
  <autoFilter ref="A1:F31" xr:uid="{3602483A-E46C-4F8D-852C-BA1297EC7FA6}"/>
  <tableColumns count="6">
    <tableColumn id="1" xr3:uid="{A5465761-9F1F-4011-9A12-7DEF7D040AE5}" uniqueName="1" name="id" queryTableFieldId="1"/>
    <tableColumn id="2" xr3:uid="{87689A09-FF5D-4AF1-AD52-16A171FEBC0A}" uniqueName="2" name="country_id" queryTableFieldId="2"/>
    <tableColumn id="3" xr3:uid="{970165A8-DE0F-4BD1-A840-8730CBF3448E}" uniqueName="3" name="amount" queryTableFieldId="3"/>
    <tableColumn id="4" xr3:uid="{953C44A3-92F7-4B71-A0D8-B0938E20C747}" uniqueName="4" name="net" queryTableFieldId="4"/>
    <tableColumn id="5" xr3:uid="{AFF1965F-19CE-424A-B78C-C1832B661D6E}" uniqueName="5" name="gross" queryTableFieldId="5"/>
    <tableColumn id="6" xr3:uid="{30913795-46EB-4775-B085-E30EF004D379}" uniqueName="6" name="added" queryTableFieldId="6"/>
  </tableColumns>
  <tableStyleInfo name="TableStyleMedium7" showFirstColumn="0" showLastColumn="0" showRowStripes="1" showColumnStripes="0"/>
</table>
</file>

<file path=xl/tables/table1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CE027B86-64B9-4293-BCAA-799215A3AB99}" name="HQ4_Offers" displayName="HQ4_Offers" ref="A1:F31" tableType="queryTable" totalsRowShown="0">
  <autoFilter ref="A1:F31" xr:uid="{CE027B86-64B9-4293-BCAA-799215A3AB99}"/>
  <tableColumns count="6">
    <tableColumn id="1" xr3:uid="{A2D0B7BE-F6A1-4D60-9E7C-56E66EFB7ECD}" uniqueName="1" name="id" queryTableFieldId="1"/>
    <tableColumn id="2" xr3:uid="{0FD7C65C-06DF-4DB3-8EE8-4B95E34F9C3D}" uniqueName="2" name="country_id" queryTableFieldId="2"/>
    <tableColumn id="3" xr3:uid="{160AB1D0-33A0-4FC4-A47B-F7B3C2C9BBC9}" uniqueName="3" name="amount" queryTableFieldId="3"/>
    <tableColumn id="4" xr3:uid="{0AE3DBC7-53BC-49AB-8210-8F4A5A5275D4}" uniqueName="4" name="net" queryTableFieldId="4"/>
    <tableColumn id="5" xr3:uid="{A4F2FE2F-0051-454D-96FE-EF5A9A82EF8E}" uniqueName="5" name="gross" queryTableFieldId="5"/>
    <tableColumn id="6" xr3:uid="{7D079477-D48D-4090-AF5A-B6565E8CB935}" uniqueName="6" name="added" queryTableFieldId="6"/>
  </tableColumns>
  <tableStyleInfo name="TableStyleMedium7" showFirstColumn="0" showLastColumn="0" showRowStripes="1" showColumnStripes="0"/>
</table>
</file>

<file path=xl/tables/table1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B5F950CF-15EE-4F6F-A6B5-B9C590BC7B8C}" name="HQ2_Offers" displayName="HQ2_Offers" ref="A1:F31" tableType="queryTable" totalsRowShown="0">
  <autoFilter ref="A1:F31" xr:uid="{B5F950CF-15EE-4F6F-A6B5-B9C590BC7B8C}"/>
  <tableColumns count="6">
    <tableColumn id="1" xr3:uid="{022DB869-9BDF-4FDD-839A-2CBD2EE95075}" uniqueName="1" name="id" queryTableFieldId="1"/>
    <tableColumn id="2" xr3:uid="{0733CE82-7EEB-42B1-9D2B-236AD60E497F}" uniqueName="2" name="country_id" queryTableFieldId="2"/>
    <tableColumn id="3" xr3:uid="{8A57970F-F09C-4AB6-8028-43A4B7ACA172}" uniqueName="3" name="amount" queryTableFieldId="3"/>
    <tableColumn id="4" xr3:uid="{DCB1B89A-2080-4960-BF7D-E0294D263C2D}" uniqueName="4" name="net" queryTableFieldId="4"/>
    <tableColumn id="5" xr3:uid="{A126783D-DDB9-4E3D-80A0-4012D1B63343}" uniqueName="5" name="gross" queryTableFieldId="5"/>
    <tableColumn id="6" xr3:uid="{12EA8F0F-801B-4E7F-B0BF-C646D1641D0A}" uniqueName="6" name="added" queryTableFieldId="6"/>
  </tableColumns>
  <tableStyleInfo name="TableStyleMedium7" showFirstColumn="0" showLastColumn="0" showRowStripes="1" showColumnStripes="0"/>
</table>
</file>

<file path=xl/tables/table1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2" xr:uid="{E381FE8D-85CC-4021-9143-0AB6E0097FC2}" name="AQ5_Offers" displayName="AQ5_Offers" ref="A1:F31" tableType="queryTable" totalsRowShown="0">
  <autoFilter ref="A1:F31" xr:uid="{E381FE8D-85CC-4021-9143-0AB6E0097FC2}"/>
  <tableColumns count="6">
    <tableColumn id="1" xr3:uid="{4D082359-F47A-4013-99E0-E0182EBFDD78}" uniqueName="1" name="id" queryTableFieldId="1"/>
    <tableColumn id="2" xr3:uid="{54A14F69-642B-4885-B409-93252F395C50}" uniqueName="2" name="country_id" queryTableFieldId="2"/>
    <tableColumn id="3" xr3:uid="{0B307343-1363-4177-9369-828BF9269974}" uniqueName="3" name="amount" queryTableFieldId="3"/>
    <tableColumn id="4" xr3:uid="{7E9F09B3-44AE-4A42-848E-899B0BBF305F}" uniqueName="4" name="net" queryTableFieldId="4"/>
    <tableColumn id="5" xr3:uid="{707419F6-443D-4545-B8A9-66A046319C41}" uniqueName="5" name="gross" queryTableFieldId="5"/>
    <tableColumn id="6" xr3:uid="{6FB31B74-A023-4F8D-AFDD-CBC0137E5E90}" uniqueName="6" name="added" queryTableFieldId="6"/>
  </tableColumns>
  <tableStyleInfo name="TableStyleMedium7" showFirstColumn="0" showLastColumn="0" showRowStripes="1" showColumnStripes="0"/>
</table>
</file>

<file path=xl/tables/table1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1" xr:uid="{BE36DBFC-C073-4281-8D01-1954B1A5FA53}" name="AQ4_Offers" displayName="AQ4_Offers" ref="A1:F31" tableType="queryTable" totalsRowShown="0">
  <autoFilter ref="A1:F31" xr:uid="{BE36DBFC-C073-4281-8D01-1954B1A5FA53}"/>
  <tableColumns count="6">
    <tableColumn id="1" xr3:uid="{ECA71046-87BF-4282-A8E3-107D085C6D71}" uniqueName="1" name="id" queryTableFieldId="1"/>
    <tableColumn id="2" xr3:uid="{78D390C0-A99B-4B34-8E8B-5923DEB9DAE0}" uniqueName="2" name="country_id" queryTableFieldId="2"/>
    <tableColumn id="3" xr3:uid="{C8631C4B-AB23-47C1-B3B6-36949F90C96E}" uniqueName="3" name="amount" queryTableFieldId="3"/>
    <tableColumn id="4" xr3:uid="{A7ED75D0-44A4-4900-ADC5-AB3B265D7718}" uniqueName="4" name="net" queryTableFieldId="4"/>
    <tableColumn id="5" xr3:uid="{70523912-9192-4B35-BA2D-B91FA36499C7}" uniqueName="5" name="gross" queryTableFieldId="5"/>
    <tableColumn id="6" xr3:uid="{8637E8B9-8D11-41C3-B609-E35442AEB4B0}" uniqueName="6" name="added" queryTableFieldId="6"/>
  </tableColumns>
  <tableStyleInfo name="TableStyleMedium7" showFirstColumn="0" showLastColumn="0" showRowStripes="1" showColumnStripes="0"/>
</table>
</file>

<file path=xl/tables/table2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0" xr:uid="{CDD76A54-33A3-49A0-8175-E77BA2026B47}" name="AQ3_Offers" displayName="AQ3_Offers" ref="A1:F31" tableType="queryTable" totalsRowShown="0">
  <autoFilter ref="A1:F31" xr:uid="{CDD76A54-33A3-49A0-8175-E77BA2026B47}"/>
  <tableColumns count="6">
    <tableColumn id="1" xr3:uid="{8A3C5EB6-D37F-4C33-9425-D76C222DB0CD}" uniqueName="1" name="id" queryTableFieldId="1"/>
    <tableColumn id="2" xr3:uid="{AAF0132E-E671-4C4D-9783-2F940ECE68E0}" uniqueName="2" name="country_id" queryTableFieldId="2"/>
    <tableColumn id="3" xr3:uid="{75EA91AC-6B4E-4CC3-839B-201B472766AE}" uniqueName="3" name="amount" queryTableFieldId="3"/>
    <tableColumn id="4" xr3:uid="{CC94F9E8-E41E-4387-B97D-303CE305770A}" uniqueName="4" name="net" queryTableFieldId="4"/>
    <tableColumn id="5" xr3:uid="{E756B34B-ECA4-4D1E-9CCF-7864638BA4F1}" uniqueName="5" name="gross" queryTableFieldId="5"/>
    <tableColumn id="6" xr3:uid="{FE71BC71-3B6B-4CB2-87C5-07D52AAF1949}" uniqueName="6" name="added" queryTableFieldId="6"/>
  </tableColumns>
  <tableStyleInfo name="TableStyleMedium7" showFirstColumn="0" showLastColumn="0" showRowStripes="1" showColumnStripes="0"/>
</table>
</file>

<file path=xl/tables/table2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9" xr:uid="{27DFF0AF-4E74-4D67-A6F3-1C25DBF70006}" name="AQ2_Offers" displayName="AQ2_Offers" ref="A1:F31" tableType="queryTable" totalsRowShown="0">
  <autoFilter ref="A1:F31" xr:uid="{27DFF0AF-4E74-4D67-A6F3-1C25DBF70006}"/>
  <tableColumns count="6">
    <tableColumn id="1" xr3:uid="{03EFD035-DE02-4A17-9F1A-BB1610C8BC7A}" uniqueName="1" name="id" queryTableFieldId="1"/>
    <tableColumn id="2" xr3:uid="{4781CFA3-973F-49FA-8125-0D53F0DE576F}" uniqueName="2" name="country_id" queryTableFieldId="2"/>
    <tableColumn id="3" xr3:uid="{AA8B808B-D5E1-4316-B3D8-DA17A0A3EEC7}" uniqueName="3" name="amount" queryTableFieldId="3"/>
    <tableColumn id="4" xr3:uid="{731782C5-66B0-42A6-BF9A-C3AD53737BA6}" uniqueName="4" name="net" queryTableFieldId="4"/>
    <tableColumn id="5" xr3:uid="{E6AB2229-8E7E-4DF1-88EB-0114F3561C69}" uniqueName="5" name="gross" queryTableFieldId="5"/>
    <tableColumn id="6" xr3:uid="{B27208A7-C01F-4635-93FD-845A418D00F3}" uniqueName="6" name="added" queryTableFieldId="6"/>
  </tableColumns>
  <tableStyleInfo name="TableStyleMedium7" showFirstColumn="0" showLastColumn="0" showRowStripes="1" showColumnStripes="0"/>
</table>
</file>

<file path=xl/tables/table2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8" xr:uid="{E620B616-B627-4A31-B001-21E0EA8595A8}" name="AQ1_Offers" displayName="AQ1_Offers" ref="A1:F31" tableType="queryTable" totalsRowShown="0">
  <autoFilter ref="A1:F31" xr:uid="{E620B616-B627-4A31-B001-21E0EA8595A8}"/>
  <tableColumns count="6">
    <tableColumn id="1" xr3:uid="{0618374B-F341-4B74-9A20-FD8E5B35E05D}" uniqueName="1" name="id" queryTableFieldId="1"/>
    <tableColumn id="2" xr3:uid="{4B2958A7-5BAA-49F2-BF34-5F3294C0CD46}" uniqueName="2" name="country_id" queryTableFieldId="2"/>
    <tableColumn id="3" xr3:uid="{2AAF1B57-C957-4AE7-BEDF-1271D763B227}" uniqueName="3" name="amount" queryTableFieldId="3"/>
    <tableColumn id="4" xr3:uid="{C349980B-E750-4DE8-8599-69682911F324}" uniqueName="4" name="net" queryTableFieldId="4"/>
    <tableColumn id="5" xr3:uid="{FD5810FA-BC1C-4455-A0CA-4963F02B0F4E}" uniqueName="5" name="gross" queryTableFieldId="5"/>
    <tableColumn id="6" xr3:uid="{00EF56BF-B049-4FC7-9F85-6E3F45A1FF62}" uniqueName="6" name="added" queryTableFieldId="6"/>
  </tableColumns>
  <tableStyleInfo name="TableStyleMedium7" showFirstColumn="0" showLastColumn="0" showRowStripes="1" showColumnStripes="0"/>
</table>
</file>

<file path=xl/tables/table2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59735A17-3F28-49BF-873E-B4769B6EEE33}" name="HQ3_Offers" displayName="HQ3_Offers" ref="A1:F31" tableType="queryTable" totalsRowShown="0">
  <autoFilter ref="A1:F31" xr:uid="{59735A17-3F28-49BF-873E-B4769B6EEE33}"/>
  <tableColumns count="6">
    <tableColumn id="1" xr3:uid="{82E813C9-E3E4-4FA2-8CB2-C56479191527}" uniqueName="1" name="id" queryTableFieldId="1"/>
    <tableColumn id="2" xr3:uid="{AB192938-F6B0-41F8-B426-A87E2C58FECB}" uniqueName="2" name="country_id" queryTableFieldId="2"/>
    <tableColumn id="3" xr3:uid="{6BFE1704-76DE-416C-8563-FE34AD879741}" uniqueName="3" name="amount" queryTableFieldId="3"/>
    <tableColumn id="4" xr3:uid="{E881DD36-074F-4C91-9596-E2C7C877E7D3}" uniqueName="4" name="net" queryTableFieldId="4"/>
    <tableColumn id="5" xr3:uid="{89AB2EA6-2FDD-489F-A704-E0170E19A853}" uniqueName="5" name="gross" queryTableFieldId="5"/>
    <tableColumn id="6" xr3:uid="{7456ADA9-A6EB-4E67-9994-A5E48CDD010D}" uniqueName="6" name="added" queryTableFieldId="6"/>
  </tableColumns>
  <tableStyleInfo name="TableStyleMedium7" showFirstColumn="0" showLastColumn="0" showRowStripes="1" showColumnStripes="0"/>
</table>
</file>

<file path=xl/tables/table2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B217B890-43D4-4846-A2A3-AA7FA15EF600}" name="HQ1_Offers" displayName="HQ1_Offers" ref="A1:F31" tableType="queryTable" totalsRowShown="0">
  <autoFilter ref="A1:F31" xr:uid="{B217B890-43D4-4846-A2A3-AA7FA15EF600}"/>
  <tableColumns count="6">
    <tableColumn id="1" xr3:uid="{DD652E1E-5AAC-4995-94C1-34A8D9F96BC2}" uniqueName="1" name="id" queryTableFieldId="1"/>
    <tableColumn id="2" xr3:uid="{6CD7B372-16AD-4787-8402-50E561E0B072}" uniqueName="2" name="country_id" queryTableFieldId="2"/>
    <tableColumn id="3" xr3:uid="{E66B8BC3-9DF3-47F8-8F81-DAE0A7D9E836}" uniqueName="3" name="amount" queryTableFieldId="3"/>
    <tableColumn id="4" xr3:uid="{241BA231-1B9B-4CB4-A5D9-A0199CA4E70D}" uniqueName="4" name="net" queryTableFieldId="4"/>
    <tableColumn id="5" xr3:uid="{8F26473C-D7EA-498B-83DC-5F8544A57C03}" uniqueName="5" name="gross" queryTableFieldId="5"/>
    <tableColumn id="6" xr3:uid="{8E19106D-51BB-4B25-9343-2E8186CB435C}" uniqueName="6" name="added" queryTableFieldId="6"/>
  </tableColumns>
  <tableStyleInfo name="TableStyleMedium7" showFirstColumn="0" showLastColumn="0" showRowStripes="1" showColumnStripes="0"/>
</table>
</file>

<file path=xl/tables/table2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E9A4E373-894E-4B43-80E4-6A3E0571AB9D}" name="FQ5_Offers" displayName="FQ5_Offers" ref="A1:F31" tableType="queryTable" totalsRowShown="0">
  <autoFilter ref="A1:F31" xr:uid="{E9A4E373-894E-4B43-80E4-6A3E0571AB9D}"/>
  <tableColumns count="6">
    <tableColumn id="1" xr3:uid="{7F159E9E-85DD-4411-AD6F-0AF2A8DA62B2}" uniqueName="1" name="id" queryTableFieldId="1"/>
    <tableColumn id="2" xr3:uid="{A134AEFC-BAD6-45F9-BF08-C28CCAAD9CC9}" uniqueName="2" name="country_id" queryTableFieldId="2"/>
    <tableColumn id="3" xr3:uid="{3CB5ED81-2541-46BC-9478-BE5968AE187C}" uniqueName="3" name="amount" queryTableFieldId="3"/>
    <tableColumn id="4" xr3:uid="{86012FB0-81A6-45DD-A2EF-BAFABF6B49A4}" uniqueName="4" name="net" queryTableFieldId="4"/>
    <tableColumn id="5" xr3:uid="{DC502EEB-B389-4527-A87A-8CE45E751D73}" uniqueName="5" name="gross" queryTableFieldId="5"/>
    <tableColumn id="6" xr3:uid="{AC2FFF0F-62B3-4F55-B811-999BC1F18CEC}" uniqueName="6" name="added" queryTableFieldId="6"/>
  </tableColumns>
  <tableStyleInfo name="TableStyleMedium7" showFirstColumn="0" showLastColumn="0" showRowStripes="1" showColumnStripes="0"/>
</table>
</file>

<file path=xl/tables/table2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CD130CC2-0526-49BB-BB3E-2F6FEA73D4F3}" name="FQ1_Offers" displayName="FQ1_Offers" ref="A1:F31" tableType="queryTable" totalsRowShown="0">
  <autoFilter ref="A1:F31" xr:uid="{CD130CC2-0526-49BB-BB3E-2F6FEA73D4F3}"/>
  <tableColumns count="6">
    <tableColumn id="1" xr3:uid="{FEFE459F-39AD-42BD-A428-5769EF9C7835}" uniqueName="1" name="id" queryTableFieldId="1"/>
    <tableColumn id="2" xr3:uid="{FCDD7B40-CF4C-48B1-BEA3-7B8648DE707C}" uniqueName="2" name="country_id" queryTableFieldId="2"/>
    <tableColumn id="3" xr3:uid="{57C72C47-40D8-463B-BB9E-015C8AE350FB}" uniqueName="3" name="amount" queryTableFieldId="3"/>
    <tableColumn id="4" xr3:uid="{90CBAB46-866A-4712-9134-581434054948}" uniqueName="4" name="net" queryTableFieldId="4"/>
    <tableColumn id="5" xr3:uid="{C8F8F0B5-6381-4489-859D-5A29592DEE14}" uniqueName="5" name="gross" queryTableFieldId="5"/>
    <tableColumn id="6" xr3:uid="{577289BD-5DA4-4CF8-81CA-77F0E32864A0}" uniqueName="6" name="added" queryTableFieldId="6"/>
  </tableColumns>
  <tableStyleInfo name="TableStyleMedium7" showFirstColumn="0" showLastColumn="0" showRowStripes="1" showColumnStripes="0"/>
</table>
</file>

<file path=xl/tables/table2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E1B2D4C1-5C3C-4C3E-8480-2A535ECBEEFE}" name="WQ7_Offers" displayName="WQ7_Offers" ref="A1:F31" tableType="queryTable" totalsRowShown="0">
  <autoFilter ref="A1:F31" xr:uid="{E1B2D4C1-5C3C-4C3E-8480-2A535ECBEEFE}"/>
  <tableColumns count="6">
    <tableColumn id="1" xr3:uid="{2403E61F-557B-4AF3-80AA-F84572F8C57A}" uniqueName="1" name="id" queryTableFieldId="1"/>
    <tableColumn id="2" xr3:uid="{A359190F-223A-48C5-897B-B0BBDE30EA39}" uniqueName="2" name="country_id" queryTableFieldId="2"/>
    <tableColumn id="3" xr3:uid="{7384DD2D-7C73-4069-A359-E5DB083DB984}" uniqueName="3" name="amount" queryTableFieldId="3"/>
    <tableColumn id="4" xr3:uid="{2DB0B5EA-9086-4A2D-BE20-1FF17E02FBA5}" uniqueName="4" name="net" queryTableFieldId="4"/>
    <tableColumn id="5" xr3:uid="{C7055740-6DC2-4B1E-A90C-6593045D0A1D}" uniqueName="5" name="gross" queryTableFieldId="5"/>
    <tableColumn id="6" xr3:uid="{7EAB4229-93FB-4C02-B3B5-692ACDBFDA37}" uniqueName="6" name="added" queryTableFieldId="6"/>
  </tableColumns>
  <tableStyleInfo name="TableStyleMedium7" showFirstColumn="0" showLastColumn="0" showRowStripes="1" showColumnStripes="0"/>
</table>
</file>

<file path=xl/tables/table2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32D83950-7E28-494F-8526-1939C14DF16D}" name="ARM_Offers" displayName="ARM_Offers" ref="A1:F31" tableType="queryTable" totalsRowShown="0">
  <autoFilter ref="A1:F31" xr:uid="{32D83950-7E28-494F-8526-1939C14DF16D}"/>
  <tableColumns count="6">
    <tableColumn id="1" xr3:uid="{D7C5A6B0-1241-44A5-BCE9-AD3442CC5CD2}" uniqueName="1" name="id" queryTableFieldId="1"/>
    <tableColumn id="2" xr3:uid="{04D344E1-E7D6-460E-ADA3-05D9D2E69DFD}" uniqueName="2" name="country_id" queryTableFieldId="2"/>
    <tableColumn id="3" xr3:uid="{3DF70C6C-22A5-425B-B1B7-F601B2FAB46B}" uniqueName="3" name="amount" queryTableFieldId="3"/>
    <tableColumn id="4" xr3:uid="{73A7C4A2-97B5-4E69-A9BE-BA4D40F06927}" uniqueName="4" name="net" queryTableFieldId="4"/>
    <tableColumn id="5" xr3:uid="{A624B7D1-3B34-4EE5-BFD0-349E192F05DC}" uniqueName="5" name="gross" queryTableFieldId="5"/>
    <tableColumn id="6" xr3:uid="{1B4F3ABD-F609-40F2-89FC-F830CE7AE1AB}" uniqueName="6" name="added" queryTableFieldId="6"/>
  </tableColumns>
  <tableStyleInfo name="TableStyleMedium7" showFirstColumn="0" showLastColumn="0" showRowStripes="1" showColumnStripes="0"/>
</table>
</file>

<file path=xl/tables/table2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804428F-C232-4B38-AE74-A4A613C6E294}" name="HRM_Offers" displayName="HRM_Offers" ref="A1:F31" tableType="queryTable" totalsRowShown="0">
  <autoFilter ref="A1:F31" xr:uid="{0804428F-C232-4B38-AE74-A4A613C6E294}"/>
  <tableColumns count="6">
    <tableColumn id="1" xr3:uid="{79B23B76-7A9E-449B-813D-496FB5F85829}" uniqueName="1" name="id" queryTableFieldId="1"/>
    <tableColumn id="2" xr3:uid="{0E5C48B2-201C-400A-996D-0406F6220634}" uniqueName="2" name="country_id" queryTableFieldId="2"/>
    <tableColumn id="3" xr3:uid="{E5D669EC-C661-47BE-BF48-6BEDC6CA68D2}" uniqueName="3" name="amount" queryTableFieldId="3"/>
    <tableColumn id="4" xr3:uid="{41DAAB90-5B03-4903-B2F9-00E91EEDEA26}" uniqueName="4" name="net" queryTableFieldId="4"/>
    <tableColumn id="5" xr3:uid="{09E4DE10-1436-46EA-8940-AED32E1686BC}" uniqueName="5" name="gross" queryTableFieldId="5"/>
    <tableColumn id="6" xr3:uid="{0E8DE8E4-228A-4C1D-94F9-9802B0E47D19}" uniqueName="6" name="added" queryTableFieldId="6"/>
  </tableColumns>
  <tableStyleInfo name="TableStyleMedium7" showFirstColumn="0" showLastColumn="0" showRowStripes="1" showColumnStripes="0"/>
</table>
</file>

<file path=xl/tables/table3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A492708B-2BD9-40A0-A655-7FF0271A810D}" name="FRM_Offers" displayName="FRM_Offers" ref="A1:F31" tableType="queryTable" totalsRowShown="0">
  <autoFilter ref="A1:F31" xr:uid="{A492708B-2BD9-40A0-A655-7FF0271A810D}"/>
  <tableColumns count="6">
    <tableColumn id="1" xr3:uid="{91A2A39E-2557-4FB4-B5CA-3D357016ADF6}" uniqueName="1" name="id" queryTableFieldId="1"/>
    <tableColumn id="2" xr3:uid="{C059FB6E-FB36-4543-A6AF-6666CF4E3893}" uniqueName="2" name="country_id" queryTableFieldId="2"/>
    <tableColumn id="3" xr3:uid="{8267B88B-468F-496A-9367-F4908CEF39E3}" uniqueName="3" name="amount" queryTableFieldId="3"/>
    <tableColumn id="4" xr3:uid="{259BF1FE-15C8-4B5B-943D-2B5AD1426004}" uniqueName="4" name="net" queryTableFieldId="4"/>
    <tableColumn id="5" xr3:uid="{79552BC5-20E9-4E76-A776-8B421AA15F63}" uniqueName="5" name="gross" queryTableFieldId="5"/>
    <tableColumn id="6" xr3:uid="{1B69DC21-B570-4D99-BDC8-A56C4E2B8BEF}" uniqueName="6" name="added" queryTableFieldId="6"/>
  </tableColumns>
  <tableStyleInfo name="TableStyleMedium7" showFirstColumn="0" showLastColumn="0" showRowStripes="1" showColumnStripes="0"/>
</table>
</file>

<file path=xl/tables/table3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31ACD54-349E-4B7C-92B9-52959B6C86D6}" name="WRM_Offers" displayName="WRM_Offers" ref="A1:F31" tableType="queryTable" totalsRowShown="0">
  <autoFilter ref="A1:F31" xr:uid="{131ACD54-349E-4B7C-92B9-52959B6C86D6}"/>
  <tableColumns count="6">
    <tableColumn id="1" xr3:uid="{42A25F28-C5B7-4585-91E6-9F7B3D5BF1F5}" uniqueName="1" name="id" queryTableFieldId="1"/>
    <tableColumn id="2" xr3:uid="{B00CD072-5637-4040-97D6-BDB72B7A4E7E}" uniqueName="2" name="country_id" queryTableFieldId="2"/>
    <tableColumn id="3" xr3:uid="{189A140F-6351-4441-9FAE-BEECA0E7D972}" uniqueName="3" name="amount" queryTableFieldId="3"/>
    <tableColumn id="4" xr3:uid="{9D569B98-C4B2-4631-9411-AFCACE14BFE0}" uniqueName="4" name="net" queryTableFieldId="4"/>
    <tableColumn id="5" xr3:uid="{C0212D46-AEFB-47BF-9BF4-944B18DF5CA4}" uniqueName="5" name="gross" queryTableFieldId="5"/>
    <tableColumn id="6" xr3:uid="{9FAF679A-F5C2-41E8-9309-0C8768AF12CE}" uniqueName="6" name="added" queryTableFieldId="6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8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9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0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1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2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3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4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5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6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7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8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9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0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1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2.xml"/></Relationships>
</file>

<file path=xl/worksheets/_rels/sheet24.xml.rels><?xml version="1.0" encoding="UTF-8" standalone="yes"?>
<Relationships xmlns="http://schemas.openxmlformats.org/package/2006/relationships"><Relationship Id="rId8" Type="http://schemas.openxmlformats.org/officeDocument/2006/relationships/control" Target="../activeX/activeX3.xml"/><Relationship Id="rId13" Type="http://schemas.openxmlformats.org/officeDocument/2006/relationships/control" Target="../activeX/activeX8.xml"/><Relationship Id="rId3" Type="http://schemas.openxmlformats.org/officeDocument/2006/relationships/vmlDrawing" Target="../drawings/vmlDrawing1.vml"/><Relationship Id="rId7" Type="http://schemas.openxmlformats.org/officeDocument/2006/relationships/image" Target="../media/image2.emf"/><Relationship Id="rId12" Type="http://schemas.openxmlformats.org/officeDocument/2006/relationships/control" Target="../activeX/activeX7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Relationship Id="rId6" Type="http://schemas.openxmlformats.org/officeDocument/2006/relationships/control" Target="../activeX/activeX2.xml"/><Relationship Id="rId11" Type="http://schemas.openxmlformats.org/officeDocument/2006/relationships/control" Target="../activeX/activeX6.xml"/><Relationship Id="rId5" Type="http://schemas.openxmlformats.org/officeDocument/2006/relationships/image" Target="../media/image1.emf"/><Relationship Id="rId10" Type="http://schemas.openxmlformats.org/officeDocument/2006/relationships/control" Target="../activeX/activeX5.xml"/><Relationship Id="rId4" Type="http://schemas.openxmlformats.org/officeDocument/2006/relationships/control" Target="../activeX/activeX1.xml"/><Relationship Id="rId9" Type="http://schemas.openxmlformats.org/officeDocument/2006/relationships/control" Target="../activeX/activeX4.xml"/><Relationship Id="rId14" Type="http://schemas.openxmlformats.org/officeDocument/2006/relationships/comments" Target="../comments1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3.xml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4.xml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5.xml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6.xml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7.xml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8.xml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9.xml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0.xml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7CF0FF-4924-45C0-A52A-BAC63D0A540A}">
  <sheetPr codeName="Sheet3"/>
  <dimension ref="A1:AL75"/>
  <sheetViews>
    <sheetView workbookViewId="0">
      <selection activeCell="K1" sqref="K1"/>
    </sheetView>
  </sheetViews>
  <sheetFormatPr defaultRowHeight="15" x14ac:dyDescent="0.25"/>
  <cols>
    <col min="1" max="1" width="25" bestFit="1" customWidth="1"/>
    <col min="2" max="2" width="5" bestFit="1" customWidth="1"/>
    <col min="3" max="3" width="12.85546875" bestFit="1" customWidth="1"/>
    <col min="4" max="4" width="13.7109375" bestFit="1" customWidth="1"/>
    <col min="5" max="5" width="13.28515625" bestFit="1" customWidth="1"/>
    <col min="6" max="6" width="13.140625" bestFit="1" customWidth="1"/>
    <col min="7" max="7" width="13.85546875" bestFit="1" customWidth="1"/>
    <col min="8" max="8" width="17" bestFit="1" customWidth="1"/>
    <col min="9" max="9" width="15.140625" bestFit="1" customWidth="1"/>
    <col min="10" max="10" width="16.140625" bestFit="1" customWidth="1"/>
    <col min="11" max="11" width="15.85546875" bestFit="1" customWidth="1"/>
    <col min="12" max="12" width="15.140625" bestFit="1" customWidth="1"/>
    <col min="13" max="13" width="11.85546875" bestFit="1" customWidth="1"/>
    <col min="14" max="14" width="16.7109375" bestFit="1" customWidth="1"/>
    <col min="15" max="15" width="16.140625" bestFit="1" customWidth="1"/>
    <col min="16" max="16" width="12.7109375" bestFit="1" customWidth="1"/>
    <col min="17" max="17" width="16.28515625" bestFit="1" customWidth="1"/>
    <col min="18" max="18" width="15.7109375" bestFit="1" customWidth="1"/>
    <col min="19" max="19" width="12.28515625" bestFit="1" customWidth="1"/>
    <col min="20" max="20" width="16.140625" bestFit="1" customWidth="1"/>
    <col min="21" max="21" width="15.5703125" bestFit="1" customWidth="1"/>
    <col min="22" max="22" width="12.140625" bestFit="1" customWidth="1"/>
    <col min="23" max="23" width="16.85546875" bestFit="1" customWidth="1"/>
    <col min="24" max="24" width="16.28515625" bestFit="1" customWidth="1"/>
    <col min="25" max="25" width="12.85546875" bestFit="1" customWidth="1"/>
    <col min="26" max="26" width="20" bestFit="1" customWidth="1"/>
    <col min="27" max="27" width="19.28515625" bestFit="1" customWidth="1"/>
    <col min="28" max="28" width="16" bestFit="1" customWidth="1"/>
    <col min="29" max="29" width="18.140625" bestFit="1" customWidth="1"/>
    <col min="30" max="30" width="17.5703125" bestFit="1" customWidth="1"/>
    <col min="31" max="31" width="14.140625" bestFit="1" customWidth="1"/>
    <col min="32" max="32" width="19" bestFit="1" customWidth="1"/>
    <col min="33" max="33" width="18.42578125" bestFit="1" customWidth="1"/>
    <col min="34" max="34" width="15" bestFit="1" customWidth="1"/>
    <col min="35" max="35" width="24.5703125" bestFit="1" customWidth="1"/>
    <col min="36" max="36" width="24" bestFit="1" customWidth="1"/>
    <col min="37" max="37" width="20.5703125" bestFit="1" customWidth="1"/>
    <col min="38" max="38" width="16.5703125" bestFit="1" customWidth="1"/>
  </cols>
  <sheetData>
    <row r="1" spans="1:38" x14ac:dyDescent="0.25">
      <c r="A1" t="s">
        <v>103</v>
      </c>
      <c r="B1" t="s">
        <v>97</v>
      </c>
      <c r="C1" t="s">
        <v>749</v>
      </c>
      <c r="D1" t="s">
        <v>750</v>
      </c>
      <c r="E1" t="s">
        <v>751</v>
      </c>
      <c r="F1" t="s">
        <v>752</v>
      </c>
      <c r="G1" t="s">
        <v>168</v>
      </c>
      <c r="H1" t="s">
        <v>169</v>
      </c>
      <c r="I1" t="s">
        <v>170</v>
      </c>
      <c r="J1" t="s">
        <v>171</v>
      </c>
      <c r="K1" t="s">
        <v>753</v>
      </c>
      <c r="L1" t="s">
        <v>754</v>
      </c>
      <c r="M1" t="s">
        <v>755</v>
      </c>
      <c r="N1" t="s">
        <v>756</v>
      </c>
      <c r="O1" t="s">
        <v>757</v>
      </c>
      <c r="P1" t="s">
        <v>758</v>
      </c>
      <c r="Q1" t="s">
        <v>759</v>
      </c>
      <c r="R1" t="s">
        <v>760</v>
      </c>
      <c r="S1" t="s">
        <v>761</v>
      </c>
      <c r="T1" t="s">
        <v>762</v>
      </c>
      <c r="U1" t="s">
        <v>763</v>
      </c>
      <c r="V1" t="s">
        <v>764</v>
      </c>
      <c r="W1" t="s">
        <v>765</v>
      </c>
      <c r="X1" t="s">
        <v>766</v>
      </c>
      <c r="Y1" t="s">
        <v>767</v>
      </c>
      <c r="Z1" t="s">
        <v>768</v>
      </c>
      <c r="AA1" t="s">
        <v>769</v>
      </c>
      <c r="AB1" t="s">
        <v>770</v>
      </c>
      <c r="AC1" t="s">
        <v>771</v>
      </c>
      <c r="AD1" t="s">
        <v>772</v>
      </c>
      <c r="AE1" t="s">
        <v>773</v>
      </c>
      <c r="AF1" t="s">
        <v>774</v>
      </c>
      <c r="AG1" t="s">
        <v>775</v>
      </c>
      <c r="AH1" t="s">
        <v>776</v>
      </c>
      <c r="AI1" t="s">
        <v>777</v>
      </c>
      <c r="AJ1" t="s">
        <v>778</v>
      </c>
      <c r="AK1" t="s">
        <v>779</v>
      </c>
      <c r="AL1" t="s">
        <v>780</v>
      </c>
    </row>
    <row r="2" spans="1:38" x14ac:dyDescent="0.25">
      <c r="A2" t="s">
        <v>850</v>
      </c>
      <c r="B2">
        <v>167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0.01</v>
      </c>
      <c r="L2">
        <v>0.01</v>
      </c>
      <c r="M2">
        <v>0</v>
      </c>
      <c r="N2">
        <v>0.01</v>
      </c>
      <c r="O2">
        <v>0.01</v>
      </c>
      <c r="P2">
        <v>0</v>
      </c>
      <c r="Q2">
        <v>0.01</v>
      </c>
      <c r="R2">
        <v>0.01</v>
      </c>
      <c r="S2">
        <v>0</v>
      </c>
      <c r="T2">
        <v>0.01</v>
      </c>
      <c r="U2">
        <v>0.01</v>
      </c>
      <c r="V2">
        <v>0</v>
      </c>
      <c r="W2">
        <v>0.01</v>
      </c>
      <c r="X2">
        <v>0.01</v>
      </c>
      <c r="Y2">
        <v>0.01</v>
      </c>
      <c r="Z2">
        <v>0.01</v>
      </c>
      <c r="AA2">
        <v>0.01</v>
      </c>
      <c r="AB2">
        <v>0.01</v>
      </c>
      <c r="AC2">
        <v>0.01</v>
      </c>
      <c r="AD2">
        <v>0.01</v>
      </c>
      <c r="AE2">
        <v>0.01</v>
      </c>
      <c r="AF2">
        <v>0.01</v>
      </c>
      <c r="AG2">
        <v>0.01</v>
      </c>
      <c r="AH2">
        <v>0.01</v>
      </c>
      <c r="AI2">
        <v>0.01</v>
      </c>
      <c r="AJ2">
        <v>0.01</v>
      </c>
      <c r="AK2">
        <v>0.01</v>
      </c>
      <c r="AL2">
        <v>3953.91</v>
      </c>
    </row>
    <row r="3" spans="1:38" x14ac:dyDescent="0.25">
      <c r="A3" t="s">
        <v>792</v>
      </c>
      <c r="B3">
        <v>27</v>
      </c>
      <c r="C3">
        <v>0.9</v>
      </c>
      <c r="D3">
        <v>0.3</v>
      </c>
      <c r="E3">
        <v>0</v>
      </c>
      <c r="F3">
        <v>0.65</v>
      </c>
      <c r="G3">
        <v>0.9</v>
      </c>
      <c r="H3">
        <v>0.3</v>
      </c>
      <c r="I3">
        <v>0</v>
      </c>
      <c r="J3">
        <v>0.65</v>
      </c>
      <c r="K3">
        <v>0.01</v>
      </c>
      <c r="L3">
        <v>0.01</v>
      </c>
      <c r="M3">
        <v>0</v>
      </c>
      <c r="N3">
        <v>0.01</v>
      </c>
      <c r="O3">
        <v>0.01</v>
      </c>
      <c r="P3">
        <v>0</v>
      </c>
      <c r="Q3">
        <v>0.01</v>
      </c>
      <c r="R3">
        <v>0.01</v>
      </c>
      <c r="S3">
        <v>0</v>
      </c>
      <c r="T3">
        <v>0.01</v>
      </c>
      <c r="U3">
        <v>0.01</v>
      </c>
      <c r="V3">
        <v>0</v>
      </c>
      <c r="W3">
        <v>0.01</v>
      </c>
      <c r="X3">
        <v>0.99</v>
      </c>
      <c r="Y3">
        <v>0.01</v>
      </c>
      <c r="Z3">
        <v>0.01</v>
      </c>
      <c r="AA3">
        <v>0.99</v>
      </c>
      <c r="AB3">
        <v>0.01</v>
      </c>
      <c r="AC3">
        <v>0.01</v>
      </c>
      <c r="AD3">
        <v>0.01</v>
      </c>
      <c r="AE3">
        <v>0.01</v>
      </c>
      <c r="AF3">
        <v>0.01</v>
      </c>
      <c r="AG3">
        <v>0.99</v>
      </c>
      <c r="AH3">
        <v>0.01</v>
      </c>
      <c r="AI3">
        <v>0.01</v>
      </c>
      <c r="AJ3">
        <v>0.01</v>
      </c>
      <c r="AK3">
        <v>0.01</v>
      </c>
      <c r="AL3">
        <v>4629.21</v>
      </c>
    </row>
    <row r="4" spans="1:38" x14ac:dyDescent="0.25">
      <c r="A4" t="s">
        <v>851</v>
      </c>
      <c r="B4">
        <v>169</v>
      </c>
      <c r="C4">
        <v>0.1</v>
      </c>
      <c r="D4">
        <v>0.1</v>
      </c>
      <c r="E4">
        <v>0.24</v>
      </c>
      <c r="F4">
        <v>0.35</v>
      </c>
      <c r="G4">
        <v>0.1</v>
      </c>
      <c r="H4">
        <v>0.1</v>
      </c>
      <c r="I4">
        <v>0.24</v>
      </c>
      <c r="J4">
        <v>0.35</v>
      </c>
      <c r="K4">
        <v>0.01</v>
      </c>
      <c r="L4">
        <v>0.1</v>
      </c>
      <c r="M4">
        <v>0</v>
      </c>
      <c r="N4">
        <v>0.01</v>
      </c>
      <c r="O4">
        <v>0.01</v>
      </c>
      <c r="P4">
        <v>0</v>
      </c>
      <c r="Q4">
        <v>0.01</v>
      </c>
      <c r="R4">
        <v>0.01</v>
      </c>
      <c r="S4">
        <v>0</v>
      </c>
      <c r="T4">
        <v>0.01</v>
      </c>
      <c r="U4">
        <v>0.01</v>
      </c>
      <c r="V4">
        <v>0</v>
      </c>
      <c r="W4">
        <v>0.01</v>
      </c>
      <c r="X4">
        <v>0.01</v>
      </c>
      <c r="Y4">
        <v>0.01</v>
      </c>
      <c r="Z4">
        <v>0.01</v>
      </c>
      <c r="AA4">
        <v>0.01</v>
      </c>
      <c r="AB4">
        <v>0.01</v>
      </c>
      <c r="AC4">
        <v>0.01</v>
      </c>
      <c r="AD4">
        <v>0.01</v>
      </c>
      <c r="AE4">
        <v>0.01</v>
      </c>
      <c r="AF4">
        <v>0.01</v>
      </c>
      <c r="AG4">
        <v>0.01</v>
      </c>
      <c r="AH4">
        <v>0.01</v>
      </c>
      <c r="AI4">
        <v>0.01</v>
      </c>
      <c r="AJ4">
        <v>0.1</v>
      </c>
      <c r="AK4">
        <v>0.01</v>
      </c>
      <c r="AL4">
        <v>4597.59</v>
      </c>
    </row>
    <row r="5" spans="1:38" x14ac:dyDescent="0.25">
      <c r="A5" t="s">
        <v>814</v>
      </c>
      <c r="B5">
        <v>50</v>
      </c>
      <c r="C5">
        <v>1</v>
      </c>
      <c r="D5">
        <v>0</v>
      </c>
      <c r="E5">
        <v>0</v>
      </c>
      <c r="F5">
        <v>0</v>
      </c>
      <c r="G5">
        <v>1</v>
      </c>
      <c r="H5">
        <v>0</v>
      </c>
      <c r="I5">
        <v>0</v>
      </c>
      <c r="J5">
        <v>0</v>
      </c>
      <c r="K5">
        <v>0.01</v>
      </c>
      <c r="L5">
        <v>0.01</v>
      </c>
      <c r="M5">
        <v>0</v>
      </c>
      <c r="N5">
        <v>0.01</v>
      </c>
      <c r="O5">
        <v>0.01</v>
      </c>
      <c r="P5">
        <v>0</v>
      </c>
      <c r="Q5">
        <v>0.01</v>
      </c>
      <c r="R5">
        <v>0.08</v>
      </c>
      <c r="S5">
        <v>0</v>
      </c>
      <c r="T5">
        <v>0.01</v>
      </c>
      <c r="U5">
        <v>0.01</v>
      </c>
      <c r="V5">
        <v>0</v>
      </c>
      <c r="W5">
        <v>0.01</v>
      </c>
      <c r="X5">
        <v>0.08</v>
      </c>
      <c r="Y5">
        <v>0.01</v>
      </c>
      <c r="Z5">
        <v>0.01</v>
      </c>
      <c r="AA5">
        <v>0.08</v>
      </c>
      <c r="AB5">
        <v>0.01</v>
      </c>
      <c r="AC5">
        <v>0.01</v>
      </c>
      <c r="AD5">
        <v>0.49</v>
      </c>
      <c r="AE5">
        <v>0.01</v>
      </c>
      <c r="AF5">
        <v>0.01</v>
      </c>
      <c r="AG5">
        <v>0.49</v>
      </c>
      <c r="AH5">
        <v>0.01</v>
      </c>
      <c r="AI5">
        <v>0.01</v>
      </c>
      <c r="AJ5">
        <v>0.99</v>
      </c>
      <c r="AK5">
        <v>0.01</v>
      </c>
      <c r="AL5">
        <v>5186.22</v>
      </c>
    </row>
    <row r="6" spans="1:38" x14ac:dyDescent="0.25">
      <c r="A6" t="s">
        <v>798</v>
      </c>
      <c r="B6">
        <v>33</v>
      </c>
      <c r="C6">
        <v>0.22</v>
      </c>
      <c r="D6">
        <v>0</v>
      </c>
      <c r="E6">
        <v>0.45</v>
      </c>
      <c r="F6">
        <v>0</v>
      </c>
      <c r="G6">
        <v>0.22</v>
      </c>
      <c r="H6">
        <v>0</v>
      </c>
      <c r="I6">
        <v>0.45</v>
      </c>
      <c r="J6">
        <v>0</v>
      </c>
      <c r="K6">
        <v>0.01</v>
      </c>
      <c r="L6">
        <v>0.99</v>
      </c>
      <c r="M6">
        <v>0</v>
      </c>
      <c r="N6">
        <v>0.01</v>
      </c>
      <c r="O6">
        <v>0.5</v>
      </c>
      <c r="P6">
        <v>0</v>
      </c>
      <c r="Q6">
        <v>0.01</v>
      </c>
      <c r="R6">
        <v>0.01</v>
      </c>
      <c r="S6">
        <v>0</v>
      </c>
      <c r="T6">
        <v>0.01</v>
      </c>
      <c r="U6">
        <v>0.01</v>
      </c>
      <c r="V6">
        <v>0</v>
      </c>
      <c r="W6">
        <v>0.01</v>
      </c>
      <c r="X6">
        <v>0.2</v>
      </c>
      <c r="Y6">
        <v>0.01</v>
      </c>
      <c r="Z6">
        <v>0.01</v>
      </c>
      <c r="AA6">
        <v>0.01</v>
      </c>
      <c r="AB6">
        <v>0.01</v>
      </c>
      <c r="AC6">
        <v>0.01</v>
      </c>
      <c r="AD6">
        <v>0.2</v>
      </c>
      <c r="AE6">
        <v>0.01</v>
      </c>
      <c r="AF6">
        <v>0.01</v>
      </c>
      <c r="AG6">
        <v>0.01</v>
      </c>
      <c r="AH6">
        <v>0.01</v>
      </c>
      <c r="AI6">
        <v>0.01</v>
      </c>
      <c r="AJ6">
        <v>0.15</v>
      </c>
      <c r="AK6">
        <v>0.1</v>
      </c>
      <c r="AL6">
        <v>4868.93</v>
      </c>
    </row>
    <row r="7" spans="1:38" x14ac:dyDescent="0.25">
      <c r="A7" t="s">
        <v>845</v>
      </c>
      <c r="B7">
        <v>83</v>
      </c>
      <c r="C7">
        <v>0.5</v>
      </c>
      <c r="D7">
        <v>0</v>
      </c>
      <c r="E7">
        <v>0</v>
      </c>
      <c r="F7">
        <v>0.45</v>
      </c>
      <c r="G7">
        <v>0.5</v>
      </c>
      <c r="H7">
        <v>0</v>
      </c>
      <c r="I7">
        <v>0</v>
      </c>
      <c r="J7">
        <v>0.45</v>
      </c>
      <c r="K7">
        <v>0.01</v>
      </c>
      <c r="L7">
        <v>0.01</v>
      </c>
      <c r="M7">
        <v>0</v>
      </c>
      <c r="N7">
        <v>0.01</v>
      </c>
      <c r="O7">
        <v>0.01</v>
      </c>
      <c r="P7">
        <v>0</v>
      </c>
      <c r="Q7">
        <v>0.01</v>
      </c>
      <c r="R7">
        <v>0.01</v>
      </c>
      <c r="S7">
        <v>0</v>
      </c>
      <c r="T7">
        <v>0.01</v>
      </c>
      <c r="U7">
        <v>0.01</v>
      </c>
      <c r="V7">
        <v>0</v>
      </c>
      <c r="W7">
        <v>0.01</v>
      </c>
      <c r="X7">
        <v>0.01</v>
      </c>
      <c r="Y7">
        <v>0.01</v>
      </c>
      <c r="Z7">
        <v>0.01</v>
      </c>
      <c r="AA7">
        <v>0.05</v>
      </c>
      <c r="AB7">
        <v>0.01</v>
      </c>
      <c r="AC7">
        <v>0.01</v>
      </c>
      <c r="AD7">
        <v>0.01</v>
      </c>
      <c r="AE7">
        <v>0.01</v>
      </c>
      <c r="AF7">
        <v>0.01</v>
      </c>
      <c r="AG7">
        <v>0.1</v>
      </c>
      <c r="AH7">
        <v>0.01</v>
      </c>
      <c r="AI7">
        <v>0.01</v>
      </c>
      <c r="AJ7">
        <v>0.01</v>
      </c>
      <c r="AK7">
        <v>0.01</v>
      </c>
      <c r="AL7">
        <v>4931.63</v>
      </c>
    </row>
    <row r="8" spans="1:38" x14ac:dyDescent="0.25">
      <c r="A8" t="s">
        <v>797</v>
      </c>
      <c r="B8">
        <v>32</v>
      </c>
      <c r="C8">
        <v>0.25</v>
      </c>
      <c r="D8">
        <v>0.25</v>
      </c>
      <c r="E8">
        <v>0</v>
      </c>
      <c r="F8">
        <v>0.45</v>
      </c>
      <c r="G8">
        <v>0.25</v>
      </c>
      <c r="H8">
        <v>0.25</v>
      </c>
      <c r="I8">
        <v>0</v>
      </c>
      <c r="J8">
        <v>0.45</v>
      </c>
      <c r="K8">
        <v>0.01</v>
      </c>
      <c r="L8">
        <v>0.99</v>
      </c>
      <c r="M8">
        <v>0</v>
      </c>
      <c r="N8">
        <v>0.01</v>
      </c>
      <c r="O8">
        <v>0.99</v>
      </c>
      <c r="P8">
        <v>0</v>
      </c>
      <c r="Q8">
        <v>0.01</v>
      </c>
      <c r="R8">
        <v>0.02</v>
      </c>
      <c r="S8">
        <v>0</v>
      </c>
      <c r="T8">
        <v>0.01</v>
      </c>
      <c r="U8">
        <v>0.02</v>
      </c>
      <c r="V8">
        <v>0</v>
      </c>
      <c r="W8">
        <v>0.01</v>
      </c>
      <c r="X8">
        <v>0.01</v>
      </c>
      <c r="Y8">
        <v>0.01</v>
      </c>
      <c r="Z8">
        <v>0.01</v>
      </c>
      <c r="AA8">
        <v>0.99</v>
      </c>
      <c r="AB8">
        <v>0.01</v>
      </c>
      <c r="AC8">
        <v>0.01</v>
      </c>
      <c r="AD8">
        <v>0.01</v>
      </c>
      <c r="AE8">
        <v>0.01</v>
      </c>
      <c r="AF8">
        <v>0.01</v>
      </c>
      <c r="AG8">
        <v>0.03</v>
      </c>
      <c r="AH8">
        <v>0.01</v>
      </c>
      <c r="AI8">
        <v>0.01</v>
      </c>
      <c r="AJ8">
        <v>0.02</v>
      </c>
      <c r="AK8">
        <v>0.02</v>
      </c>
      <c r="AL8">
        <v>5362.58</v>
      </c>
    </row>
    <row r="9" spans="1:38" x14ac:dyDescent="0.25">
      <c r="A9" t="s">
        <v>838</v>
      </c>
      <c r="B9">
        <v>76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0.01</v>
      </c>
      <c r="L9">
        <v>0.02</v>
      </c>
      <c r="M9">
        <v>0</v>
      </c>
      <c r="N9">
        <v>0.01</v>
      </c>
      <c r="O9">
        <v>0.02</v>
      </c>
      <c r="P9">
        <v>0</v>
      </c>
      <c r="Q9">
        <v>0.01</v>
      </c>
      <c r="R9">
        <v>0.02</v>
      </c>
      <c r="S9">
        <v>0</v>
      </c>
      <c r="T9">
        <v>0.01</v>
      </c>
      <c r="U9">
        <v>0.01</v>
      </c>
      <c r="V9">
        <v>0</v>
      </c>
      <c r="W9">
        <v>0.01</v>
      </c>
      <c r="X9">
        <v>0.05</v>
      </c>
      <c r="Y9">
        <v>0.01</v>
      </c>
      <c r="Z9">
        <v>0.01</v>
      </c>
      <c r="AA9">
        <v>0.02</v>
      </c>
      <c r="AB9">
        <v>0.01</v>
      </c>
      <c r="AC9">
        <v>0.01</v>
      </c>
      <c r="AD9">
        <v>0.01</v>
      </c>
      <c r="AE9">
        <v>0.01</v>
      </c>
      <c r="AF9">
        <v>0.01</v>
      </c>
      <c r="AG9">
        <v>0.01</v>
      </c>
      <c r="AH9">
        <v>0.01</v>
      </c>
      <c r="AI9">
        <v>0.01</v>
      </c>
      <c r="AJ9">
        <v>0.01</v>
      </c>
      <c r="AK9">
        <v>0.01</v>
      </c>
      <c r="AL9">
        <v>3315.65</v>
      </c>
    </row>
    <row r="10" spans="1:38" x14ac:dyDescent="0.25">
      <c r="A10" t="s">
        <v>831</v>
      </c>
      <c r="B10">
        <v>69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0.01</v>
      </c>
      <c r="L10">
        <v>0.01</v>
      </c>
      <c r="M10">
        <v>0</v>
      </c>
      <c r="N10">
        <v>0.01</v>
      </c>
      <c r="O10">
        <v>0.01</v>
      </c>
      <c r="P10">
        <v>0</v>
      </c>
      <c r="Q10">
        <v>0.01</v>
      </c>
      <c r="R10">
        <v>0.01</v>
      </c>
      <c r="S10">
        <v>0</v>
      </c>
      <c r="T10">
        <v>0.01</v>
      </c>
      <c r="U10">
        <v>0.01</v>
      </c>
      <c r="V10">
        <v>0</v>
      </c>
      <c r="W10">
        <v>0.01</v>
      </c>
      <c r="X10">
        <v>0.99</v>
      </c>
      <c r="Y10">
        <v>0.02</v>
      </c>
      <c r="Z10">
        <v>0.01</v>
      </c>
      <c r="AA10">
        <v>0.99</v>
      </c>
      <c r="AB10">
        <v>0.01</v>
      </c>
      <c r="AC10">
        <v>0.01</v>
      </c>
      <c r="AD10">
        <v>0.05</v>
      </c>
      <c r="AE10">
        <v>0.01</v>
      </c>
      <c r="AF10">
        <v>0.01</v>
      </c>
      <c r="AG10">
        <v>0.01</v>
      </c>
      <c r="AH10">
        <v>0.01</v>
      </c>
      <c r="AI10">
        <v>0.01</v>
      </c>
      <c r="AJ10">
        <v>0.01</v>
      </c>
      <c r="AK10">
        <v>0.01</v>
      </c>
      <c r="AL10">
        <v>3881.91</v>
      </c>
    </row>
    <row r="11" spans="1:38" x14ac:dyDescent="0.25">
      <c r="A11" t="s">
        <v>782</v>
      </c>
      <c r="B11">
        <v>9</v>
      </c>
      <c r="C11">
        <v>1</v>
      </c>
      <c r="D11">
        <v>0.1</v>
      </c>
      <c r="E11">
        <v>0</v>
      </c>
      <c r="F11">
        <v>0.05</v>
      </c>
      <c r="G11">
        <v>1</v>
      </c>
      <c r="H11">
        <v>0.1</v>
      </c>
      <c r="I11">
        <v>0</v>
      </c>
      <c r="J11">
        <v>0.05</v>
      </c>
      <c r="K11">
        <v>0.01</v>
      </c>
      <c r="L11">
        <v>0.01</v>
      </c>
      <c r="M11">
        <v>0</v>
      </c>
      <c r="N11">
        <v>0.01</v>
      </c>
      <c r="O11">
        <v>0.01</v>
      </c>
      <c r="P11">
        <v>0</v>
      </c>
      <c r="Q11">
        <v>0.01</v>
      </c>
      <c r="R11">
        <v>0.01</v>
      </c>
      <c r="S11">
        <v>0</v>
      </c>
      <c r="T11">
        <v>0.01</v>
      </c>
      <c r="U11">
        <v>0.01</v>
      </c>
      <c r="V11">
        <v>0</v>
      </c>
      <c r="W11">
        <v>0.01</v>
      </c>
      <c r="X11">
        <v>0.01</v>
      </c>
      <c r="Y11">
        <v>0.01</v>
      </c>
      <c r="Z11">
        <v>0.01</v>
      </c>
      <c r="AA11">
        <v>0.01</v>
      </c>
      <c r="AB11">
        <v>0.01</v>
      </c>
      <c r="AC11">
        <v>0.01</v>
      </c>
      <c r="AD11">
        <v>0.01</v>
      </c>
      <c r="AE11">
        <v>0.01</v>
      </c>
      <c r="AF11">
        <v>0.01</v>
      </c>
      <c r="AG11">
        <v>0.01</v>
      </c>
      <c r="AH11">
        <v>0.01</v>
      </c>
      <c r="AI11">
        <v>0.01</v>
      </c>
      <c r="AJ11">
        <v>0.01</v>
      </c>
      <c r="AK11">
        <v>0.01</v>
      </c>
      <c r="AL11">
        <v>4852.92</v>
      </c>
    </row>
    <row r="12" spans="1:38" x14ac:dyDescent="0.25">
      <c r="A12" t="s">
        <v>807</v>
      </c>
      <c r="B12">
        <v>42</v>
      </c>
      <c r="C12">
        <v>1</v>
      </c>
      <c r="D12">
        <v>0.37</v>
      </c>
      <c r="E12">
        <v>0.05</v>
      </c>
      <c r="F12">
        <v>1</v>
      </c>
      <c r="G12">
        <v>1</v>
      </c>
      <c r="H12">
        <v>0.37</v>
      </c>
      <c r="I12">
        <v>0.05</v>
      </c>
      <c r="J12">
        <v>1</v>
      </c>
      <c r="K12">
        <v>0.01</v>
      </c>
      <c r="L12">
        <v>0.01</v>
      </c>
      <c r="M12">
        <v>0</v>
      </c>
      <c r="N12">
        <v>0.01</v>
      </c>
      <c r="O12">
        <v>0.01</v>
      </c>
      <c r="P12">
        <v>0</v>
      </c>
      <c r="Q12">
        <v>0.01</v>
      </c>
      <c r="R12">
        <v>0.01</v>
      </c>
      <c r="S12">
        <v>0</v>
      </c>
      <c r="T12">
        <v>0.01</v>
      </c>
      <c r="U12">
        <v>0.01</v>
      </c>
      <c r="V12">
        <v>0</v>
      </c>
      <c r="W12">
        <v>0.01</v>
      </c>
      <c r="X12">
        <v>0.01</v>
      </c>
      <c r="Y12">
        <v>0.01</v>
      </c>
      <c r="Z12">
        <v>0.01</v>
      </c>
      <c r="AA12">
        <v>0.01</v>
      </c>
      <c r="AB12">
        <v>0.01</v>
      </c>
      <c r="AC12">
        <v>0.01</v>
      </c>
      <c r="AD12">
        <v>0.01</v>
      </c>
      <c r="AE12">
        <v>0.01</v>
      </c>
      <c r="AF12">
        <v>0.01</v>
      </c>
      <c r="AG12">
        <v>0.01</v>
      </c>
      <c r="AH12">
        <v>0.01</v>
      </c>
      <c r="AI12">
        <v>0.01</v>
      </c>
      <c r="AJ12">
        <v>0.01</v>
      </c>
      <c r="AK12">
        <v>0.01</v>
      </c>
      <c r="AL12">
        <v>5143.91</v>
      </c>
    </row>
    <row r="13" spans="1:38" x14ac:dyDescent="0.25">
      <c r="A13" t="s">
        <v>789</v>
      </c>
      <c r="B13">
        <v>23</v>
      </c>
      <c r="C13">
        <v>0.25</v>
      </c>
      <c r="D13">
        <v>1</v>
      </c>
      <c r="E13">
        <v>0.3</v>
      </c>
      <c r="F13">
        <v>0.55000000000000004</v>
      </c>
      <c r="G13">
        <v>0.25</v>
      </c>
      <c r="H13">
        <v>1</v>
      </c>
      <c r="I13">
        <v>0.3</v>
      </c>
      <c r="J13">
        <v>0.55000000000000004</v>
      </c>
      <c r="K13">
        <v>0.01</v>
      </c>
      <c r="L13">
        <v>0.01</v>
      </c>
      <c r="M13">
        <v>0</v>
      </c>
      <c r="N13">
        <v>0.01</v>
      </c>
      <c r="O13">
        <v>0.01</v>
      </c>
      <c r="P13">
        <v>0</v>
      </c>
      <c r="Q13">
        <v>0.01</v>
      </c>
      <c r="R13">
        <v>0.01</v>
      </c>
      <c r="S13">
        <v>0</v>
      </c>
      <c r="T13">
        <v>0.01</v>
      </c>
      <c r="U13">
        <v>0.01</v>
      </c>
      <c r="V13">
        <v>0</v>
      </c>
      <c r="W13">
        <v>0.01</v>
      </c>
      <c r="X13">
        <v>0.01</v>
      </c>
      <c r="Y13">
        <v>0.01</v>
      </c>
      <c r="Z13">
        <v>0.01</v>
      </c>
      <c r="AA13">
        <v>0.01</v>
      </c>
      <c r="AB13">
        <v>0.01</v>
      </c>
      <c r="AC13">
        <v>0.01</v>
      </c>
      <c r="AD13">
        <v>0.01</v>
      </c>
      <c r="AE13">
        <v>0.01</v>
      </c>
      <c r="AF13">
        <v>0.01</v>
      </c>
      <c r="AG13">
        <v>0.01</v>
      </c>
      <c r="AH13">
        <v>0.01</v>
      </c>
      <c r="AI13">
        <v>0.01</v>
      </c>
      <c r="AJ13">
        <v>0.01</v>
      </c>
      <c r="AK13">
        <v>0.01</v>
      </c>
      <c r="AL13">
        <v>4639.46</v>
      </c>
    </row>
    <row r="14" spans="1:38" x14ac:dyDescent="0.25">
      <c r="A14" t="s">
        <v>826</v>
      </c>
      <c r="B14">
        <v>64</v>
      </c>
      <c r="C14">
        <v>7.0000000000000007E-2</v>
      </c>
      <c r="D14">
        <v>0</v>
      </c>
      <c r="E14">
        <v>0</v>
      </c>
      <c r="F14">
        <v>0.05</v>
      </c>
      <c r="G14">
        <v>7.0000000000000007E-2</v>
      </c>
      <c r="H14">
        <v>0</v>
      </c>
      <c r="I14">
        <v>0</v>
      </c>
      <c r="J14">
        <v>0.05</v>
      </c>
      <c r="K14">
        <v>0.01</v>
      </c>
      <c r="L14">
        <v>0.99</v>
      </c>
      <c r="M14">
        <v>0</v>
      </c>
      <c r="N14">
        <v>0.01</v>
      </c>
      <c r="O14">
        <v>0.01</v>
      </c>
      <c r="P14">
        <v>0</v>
      </c>
      <c r="Q14">
        <v>0.01</v>
      </c>
      <c r="R14">
        <v>0.01</v>
      </c>
      <c r="S14">
        <v>0</v>
      </c>
      <c r="T14">
        <v>0.01</v>
      </c>
      <c r="U14">
        <v>0.01</v>
      </c>
      <c r="V14">
        <v>0</v>
      </c>
      <c r="W14">
        <v>0.01</v>
      </c>
      <c r="X14">
        <v>0.99</v>
      </c>
      <c r="Y14">
        <v>0.01</v>
      </c>
      <c r="Z14">
        <v>0.01</v>
      </c>
      <c r="AA14">
        <v>0.02</v>
      </c>
      <c r="AB14">
        <v>0.01</v>
      </c>
      <c r="AC14">
        <v>0.01</v>
      </c>
      <c r="AD14">
        <v>0.01</v>
      </c>
      <c r="AE14">
        <v>0.01</v>
      </c>
      <c r="AF14">
        <v>0.01</v>
      </c>
      <c r="AG14">
        <v>0.02</v>
      </c>
      <c r="AH14">
        <v>0.01</v>
      </c>
      <c r="AI14">
        <v>0.01</v>
      </c>
      <c r="AJ14">
        <v>0.02</v>
      </c>
      <c r="AK14">
        <v>0.01</v>
      </c>
      <c r="AL14">
        <v>5176.53</v>
      </c>
    </row>
    <row r="15" spans="1:38" x14ac:dyDescent="0.25">
      <c r="A15" t="s">
        <v>787</v>
      </c>
      <c r="B15">
        <v>14</v>
      </c>
      <c r="C15">
        <v>0.65</v>
      </c>
      <c r="D15">
        <v>0.15</v>
      </c>
      <c r="E15">
        <v>0</v>
      </c>
      <c r="F15">
        <v>0</v>
      </c>
      <c r="G15">
        <v>0.65</v>
      </c>
      <c r="H15">
        <v>0.15</v>
      </c>
      <c r="I15">
        <v>0</v>
      </c>
      <c r="J15">
        <v>0</v>
      </c>
      <c r="K15">
        <v>0.01</v>
      </c>
      <c r="L15">
        <v>0.99</v>
      </c>
      <c r="M15">
        <v>0</v>
      </c>
      <c r="N15">
        <v>0.01</v>
      </c>
      <c r="O15">
        <v>0.99</v>
      </c>
      <c r="P15">
        <v>0</v>
      </c>
      <c r="Q15">
        <v>0.01</v>
      </c>
      <c r="R15">
        <v>0.01</v>
      </c>
      <c r="S15">
        <v>0</v>
      </c>
      <c r="T15">
        <v>0.01</v>
      </c>
      <c r="U15">
        <v>0.01</v>
      </c>
      <c r="V15">
        <v>0</v>
      </c>
      <c r="W15">
        <v>0.01</v>
      </c>
      <c r="X15">
        <v>0.99</v>
      </c>
      <c r="Y15">
        <v>0.01</v>
      </c>
      <c r="Z15">
        <v>0.01</v>
      </c>
      <c r="AA15">
        <v>0.99</v>
      </c>
      <c r="AB15">
        <v>0.01</v>
      </c>
      <c r="AC15">
        <v>0.01</v>
      </c>
      <c r="AD15">
        <v>0.4</v>
      </c>
      <c r="AE15">
        <v>0.01</v>
      </c>
      <c r="AF15">
        <v>0.01</v>
      </c>
      <c r="AG15">
        <v>0.01</v>
      </c>
      <c r="AH15">
        <v>0.01</v>
      </c>
      <c r="AI15">
        <v>0.01</v>
      </c>
      <c r="AJ15">
        <v>0.99</v>
      </c>
      <c r="AK15">
        <v>0.05</v>
      </c>
      <c r="AL15">
        <v>4535.29</v>
      </c>
    </row>
    <row r="16" spans="1:38" x14ac:dyDescent="0.25">
      <c r="A16" t="s">
        <v>840</v>
      </c>
      <c r="B16">
        <v>78</v>
      </c>
      <c r="C16">
        <v>1</v>
      </c>
      <c r="D16">
        <v>0</v>
      </c>
      <c r="E16">
        <v>0.12</v>
      </c>
      <c r="F16">
        <v>0.05</v>
      </c>
      <c r="G16">
        <v>1</v>
      </c>
      <c r="H16">
        <v>0</v>
      </c>
      <c r="I16">
        <v>0.12</v>
      </c>
      <c r="J16">
        <v>0.05</v>
      </c>
      <c r="K16">
        <v>0.01</v>
      </c>
      <c r="L16">
        <v>0.01</v>
      </c>
      <c r="M16">
        <v>0</v>
      </c>
      <c r="N16">
        <v>0.01</v>
      </c>
      <c r="O16">
        <v>0.01</v>
      </c>
      <c r="P16">
        <v>0</v>
      </c>
      <c r="Q16">
        <v>0.01</v>
      </c>
      <c r="R16">
        <v>0.01</v>
      </c>
      <c r="S16">
        <v>0</v>
      </c>
      <c r="T16">
        <v>0.01</v>
      </c>
      <c r="U16">
        <v>0.01</v>
      </c>
      <c r="V16">
        <v>0</v>
      </c>
      <c r="W16">
        <v>0.01</v>
      </c>
      <c r="X16">
        <v>0.01</v>
      </c>
      <c r="Y16">
        <v>0.01</v>
      </c>
      <c r="Z16">
        <v>0.01</v>
      </c>
      <c r="AA16">
        <v>0.01</v>
      </c>
      <c r="AB16">
        <v>0.01</v>
      </c>
      <c r="AC16">
        <v>0.01</v>
      </c>
      <c r="AD16">
        <v>0.01</v>
      </c>
      <c r="AE16">
        <v>0.01</v>
      </c>
      <c r="AF16">
        <v>0.01</v>
      </c>
      <c r="AG16">
        <v>0.01</v>
      </c>
      <c r="AH16">
        <v>0.01</v>
      </c>
      <c r="AI16">
        <v>0.01</v>
      </c>
      <c r="AJ16">
        <v>0.01</v>
      </c>
      <c r="AK16">
        <v>0.01</v>
      </c>
      <c r="AL16">
        <v>4239.99</v>
      </c>
    </row>
    <row r="17" spans="1:38" x14ac:dyDescent="0.25">
      <c r="A17" t="s">
        <v>825</v>
      </c>
      <c r="B17">
        <v>63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0.01</v>
      </c>
      <c r="L17">
        <v>0.01</v>
      </c>
      <c r="M17">
        <v>0</v>
      </c>
      <c r="N17">
        <v>0.01</v>
      </c>
      <c r="O17">
        <v>0.01</v>
      </c>
      <c r="P17">
        <v>0</v>
      </c>
      <c r="Q17">
        <v>0.01</v>
      </c>
      <c r="R17">
        <v>0.01</v>
      </c>
      <c r="S17">
        <v>0</v>
      </c>
      <c r="T17">
        <v>0.01</v>
      </c>
      <c r="U17">
        <v>0.01</v>
      </c>
      <c r="V17">
        <v>0</v>
      </c>
      <c r="W17">
        <v>0.01</v>
      </c>
      <c r="X17">
        <v>0.01</v>
      </c>
      <c r="Y17">
        <v>0.01</v>
      </c>
      <c r="Z17">
        <v>0.01</v>
      </c>
      <c r="AA17">
        <v>0.01</v>
      </c>
      <c r="AB17">
        <v>0.01</v>
      </c>
      <c r="AC17">
        <v>0.01</v>
      </c>
      <c r="AD17">
        <v>0.01</v>
      </c>
      <c r="AE17">
        <v>0.01</v>
      </c>
      <c r="AF17">
        <v>0.01</v>
      </c>
      <c r="AG17">
        <v>0.01</v>
      </c>
      <c r="AH17">
        <v>0.01</v>
      </c>
      <c r="AI17">
        <v>0.01</v>
      </c>
      <c r="AJ17">
        <v>0.01</v>
      </c>
      <c r="AK17">
        <v>0.01</v>
      </c>
      <c r="AL17">
        <v>3998.8</v>
      </c>
    </row>
    <row r="18" spans="1:38" x14ac:dyDescent="0.25">
      <c r="A18" t="s">
        <v>853</v>
      </c>
      <c r="B18">
        <v>171</v>
      </c>
      <c r="C18">
        <v>0.55000000000000004</v>
      </c>
      <c r="D18">
        <v>0</v>
      </c>
      <c r="E18">
        <v>0.22</v>
      </c>
      <c r="F18">
        <v>0</v>
      </c>
      <c r="G18">
        <v>0.55000000000000004</v>
      </c>
      <c r="H18">
        <v>0</v>
      </c>
      <c r="I18">
        <v>0.22</v>
      </c>
      <c r="J18">
        <v>0</v>
      </c>
      <c r="K18">
        <v>0.01</v>
      </c>
      <c r="L18">
        <v>0.01</v>
      </c>
      <c r="M18">
        <v>0</v>
      </c>
      <c r="N18">
        <v>0.01</v>
      </c>
      <c r="O18">
        <v>0.01</v>
      </c>
      <c r="P18">
        <v>0</v>
      </c>
      <c r="Q18">
        <v>0.01</v>
      </c>
      <c r="R18">
        <v>0.01</v>
      </c>
      <c r="S18">
        <v>0</v>
      </c>
      <c r="T18">
        <v>0.01</v>
      </c>
      <c r="U18">
        <v>0.01</v>
      </c>
      <c r="V18">
        <v>0</v>
      </c>
      <c r="W18">
        <v>0.01</v>
      </c>
      <c r="X18">
        <v>0.01</v>
      </c>
      <c r="Y18">
        <v>0.01</v>
      </c>
      <c r="Z18">
        <v>0.01</v>
      </c>
      <c r="AA18">
        <v>0.01</v>
      </c>
      <c r="AB18">
        <v>0.01</v>
      </c>
      <c r="AC18">
        <v>0.01</v>
      </c>
      <c r="AD18">
        <v>0.01</v>
      </c>
      <c r="AE18">
        <v>0.01</v>
      </c>
      <c r="AF18">
        <v>0.01</v>
      </c>
      <c r="AG18">
        <v>0.01</v>
      </c>
      <c r="AH18">
        <v>0.01</v>
      </c>
      <c r="AI18">
        <v>0.01</v>
      </c>
      <c r="AJ18">
        <v>0.01</v>
      </c>
      <c r="AK18">
        <v>0.01</v>
      </c>
      <c r="AL18">
        <v>4941.72</v>
      </c>
    </row>
    <row r="19" spans="1:38" x14ac:dyDescent="0.25">
      <c r="A19" t="s">
        <v>844</v>
      </c>
      <c r="B19">
        <v>82</v>
      </c>
      <c r="C19">
        <v>0.95</v>
      </c>
      <c r="D19">
        <v>0</v>
      </c>
      <c r="E19">
        <v>0</v>
      </c>
      <c r="F19">
        <v>0</v>
      </c>
      <c r="G19">
        <v>0.95</v>
      </c>
      <c r="H19">
        <v>0</v>
      </c>
      <c r="I19">
        <v>0</v>
      </c>
      <c r="J19">
        <v>0</v>
      </c>
      <c r="K19">
        <v>0.01</v>
      </c>
      <c r="L19">
        <v>0.01</v>
      </c>
      <c r="M19">
        <v>0</v>
      </c>
      <c r="N19">
        <v>0.01</v>
      </c>
      <c r="O19">
        <v>0.01</v>
      </c>
      <c r="P19">
        <v>0</v>
      </c>
      <c r="Q19">
        <v>0.01</v>
      </c>
      <c r="R19">
        <v>0.01</v>
      </c>
      <c r="S19">
        <v>0</v>
      </c>
      <c r="T19">
        <v>0.01</v>
      </c>
      <c r="U19">
        <v>0.01</v>
      </c>
      <c r="V19">
        <v>0</v>
      </c>
      <c r="W19">
        <v>0.01</v>
      </c>
      <c r="X19">
        <v>0.01</v>
      </c>
      <c r="Y19">
        <v>0.01</v>
      </c>
      <c r="Z19">
        <v>0.01</v>
      </c>
      <c r="AA19">
        <v>0.01</v>
      </c>
      <c r="AB19">
        <v>0.01</v>
      </c>
      <c r="AC19">
        <v>0.01</v>
      </c>
      <c r="AD19">
        <v>0.01</v>
      </c>
      <c r="AE19">
        <v>0.01</v>
      </c>
      <c r="AF19">
        <v>0.01</v>
      </c>
      <c r="AG19">
        <v>0.01</v>
      </c>
      <c r="AH19">
        <v>0.01</v>
      </c>
      <c r="AI19">
        <v>0.01</v>
      </c>
      <c r="AJ19">
        <v>0.01</v>
      </c>
      <c r="AK19">
        <v>0.01</v>
      </c>
      <c r="AL19">
        <v>3993</v>
      </c>
    </row>
    <row r="20" spans="1:38" x14ac:dyDescent="0.25">
      <c r="A20" t="s">
        <v>799</v>
      </c>
      <c r="B20">
        <v>34</v>
      </c>
      <c r="C20">
        <v>0</v>
      </c>
      <c r="D20">
        <v>0.1</v>
      </c>
      <c r="E20">
        <v>0.1</v>
      </c>
      <c r="F20">
        <v>0</v>
      </c>
      <c r="G20">
        <v>0</v>
      </c>
      <c r="H20">
        <v>0.1</v>
      </c>
      <c r="I20">
        <v>0.1</v>
      </c>
      <c r="J20">
        <v>0</v>
      </c>
      <c r="K20">
        <v>0.01</v>
      </c>
      <c r="L20">
        <v>0.1</v>
      </c>
      <c r="M20">
        <v>0</v>
      </c>
      <c r="N20">
        <v>0.01</v>
      </c>
      <c r="O20">
        <v>0.1</v>
      </c>
      <c r="P20">
        <v>0</v>
      </c>
      <c r="Q20">
        <v>0.01</v>
      </c>
      <c r="R20">
        <v>0.01</v>
      </c>
      <c r="S20">
        <v>0</v>
      </c>
      <c r="T20">
        <v>0.01</v>
      </c>
      <c r="U20">
        <v>0.01</v>
      </c>
      <c r="V20">
        <v>0</v>
      </c>
      <c r="W20">
        <v>0.01</v>
      </c>
      <c r="X20">
        <v>0.01</v>
      </c>
      <c r="Y20">
        <v>0.01</v>
      </c>
      <c r="Z20">
        <v>0.01</v>
      </c>
      <c r="AA20">
        <v>0.01</v>
      </c>
      <c r="AB20">
        <v>0.01</v>
      </c>
      <c r="AC20">
        <v>0.01</v>
      </c>
      <c r="AD20">
        <v>0.01</v>
      </c>
      <c r="AE20">
        <v>0.02</v>
      </c>
      <c r="AF20">
        <v>0.01</v>
      </c>
      <c r="AG20">
        <v>0.01</v>
      </c>
      <c r="AH20">
        <v>0.01</v>
      </c>
      <c r="AI20">
        <v>0.01</v>
      </c>
      <c r="AJ20">
        <v>0.01</v>
      </c>
      <c r="AK20">
        <v>0.01</v>
      </c>
      <c r="AL20">
        <v>5327.61</v>
      </c>
    </row>
    <row r="21" spans="1:38" x14ac:dyDescent="0.25">
      <c r="A21" t="s">
        <v>819</v>
      </c>
      <c r="B21">
        <v>55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0.01</v>
      </c>
      <c r="L21">
        <v>0.01</v>
      </c>
      <c r="M21">
        <v>0</v>
      </c>
      <c r="N21">
        <v>0.01</v>
      </c>
      <c r="O21">
        <v>0.01</v>
      </c>
      <c r="P21">
        <v>0</v>
      </c>
      <c r="Q21">
        <v>0.01</v>
      </c>
      <c r="R21">
        <v>0.01</v>
      </c>
      <c r="S21">
        <v>0</v>
      </c>
      <c r="T21">
        <v>0.01</v>
      </c>
      <c r="U21">
        <v>0.01</v>
      </c>
      <c r="V21">
        <v>0</v>
      </c>
      <c r="W21">
        <v>0.01</v>
      </c>
      <c r="X21">
        <v>0.01</v>
      </c>
      <c r="Y21">
        <v>0.01</v>
      </c>
      <c r="Z21">
        <v>0.01</v>
      </c>
      <c r="AA21">
        <v>0.01</v>
      </c>
      <c r="AB21">
        <v>0.01</v>
      </c>
      <c r="AC21">
        <v>0.01</v>
      </c>
      <c r="AD21">
        <v>0.01</v>
      </c>
      <c r="AE21">
        <v>0.01</v>
      </c>
      <c r="AF21">
        <v>0.01</v>
      </c>
      <c r="AG21">
        <v>0.01</v>
      </c>
      <c r="AH21">
        <v>0.01</v>
      </c>
      <c r="AI21">
        <v>0.01</v>
      </c>
      <c r="AJ21">
        <v>0.01</v>
      </c>
      <c r="AK21">
        <v>0.01</v>
      </c>
      <c r="AL21">
        <v>5668.47</v>
      </c>
    </row>
    <row r="22" spans="1:38" x14ac:dyDescent="0.25">
      <c r="A22" t="s">
        <v>848</v>
      </c>
      <c r="B22">
        <v>165</v>
      </c>
      <c r="C22">
        <v>0.17</v>
      </c>
      <c r="D22">
        <v>0</v>
      </c>
      <c r="E22">
        <v>0</v>
      </c>
      <c r="F22">
        <v>0</v>
      </c>
      <c r="G22">
        <v>0.17</v>
      </c>
      <c r="H22">
        <v>0</v>
      </c>
      <c r="I22">
        <v>0</v>
      </c>
      <c r="J22">
        <v>0</v>
      </c>
      <c r="K22">
        <v>0.01</v>
      </c>
      <c r="L22">
        <v>0.03</v>
      </c>
      <c r="M22">
        <v>0</v>
      </c>
      <c r="N22">
        <v>0.01</v>
      </c>
      <c r="O22">
        <v>0.05</v>
      </c>
      <c r="P22">
        <v>0</v>
      </c>
      <c r="Q22">
        <v>0.01</v>
      </c>
      <c r="R22">
        <v>0.05</v>
      </c>
      <c r="S22">
        <v>0</v>
      </c>
      <c r="T22">
        <v>0.01</v>
      </c>
      <c r="U22">
        <v>0.05</v>
      </c>
      <c r="V22">
        <v>0</v>
      </c>
      <c r="W22">
        <v>0.01</v>
      </c>
      <c r="X22">
        <v>0.02</v>
      </c>
      <c r="Y22">
        <v>0.02</v>
      </c>
      <c r="Z22">
        <v>0.01</v>
      </c>
      <c r="AA22">
        <v>0.02</v>
      </c>
      <c r="AB22">
        <v>0.03</v>
      </c>
      <c r="AC22">
        <v>0.01</v>
      </c>
      <c r="AD22">
        <v>0.01</v>
      </c>
      <c r="AE22">
        <v>0.01</v>
      </c>
      <c r="AF22">
        <v>0.01</v>
      </c>
      <c r="AG22">
        <v>0.03</v>
      </c>
      <c r="AH22">
        <v>0.03</v>
      </c>
      <c r="AI22">
        <v>0.01</v>
      </c>
      <c r="AJ22">
        <v>0.06</v>
      </c>
      <c r="AK22">
        <v>7.0000000000000007E-2</v>
      </c>
      <c r="AL22">
        <v>5390.01</v>
      </c>
    </row>
    <row r="23" spans="1:38" x14ac:dyDescent="0.25">
      <c r="A23" t="s">
        <v>832</v>
      </c>
      <c r="B23">
        <v>70</v>
      </c>
      <c r="C23">
        <v>1</v>
      </c>
      <c r="D23">
        <v>0</v>
      </c>
      <c r="E23">
        <v>0.85</v>
      </c>
      <c r="F23">
        <v>0.4</v>
      </c>
      <c r="G23">
        <v>1</v>
      </c>
      <c r="H23">
        <v>0</v>
      </c>
      <c r="I23">
        <v>0.85</v>
      </c>
      <c r="J23">
        <v>0.4</v>
      </c>
      <c r="K23">
        <v>0.01</v>
      </c>
      <c r="L23">
        <v>0.01</v>
      </c>
      <c r="M23">
        <v>0</v>
      </c>
      <c r="N23">
        <v>0.01</v>
      </c>
      <c r="O23">
        <v>0.12</v>
      </c>
      <c r="P23">
        <v>0</v>
      </c>
      <c r="Q23">
        <v>0.01</v>
      </c>
      <c r="R23">
        <v>0.01</v>
      </c>
      <c r="S23">
        <v>0</v>
      </c>
      <c r="T23">
        <v>0.01</v>
      </c>
      <c r="U23">
        <v>0.01</v>
      </c>
      <c r="V23">
        <v>0</v>
      </c>
      <c r="W23">
        <v>0.01</v>
      </c>
      <c r="X23">
        <v>0.01</v>
      </c>
      <c r="Y23">
        <v>0.01</v>
      </c>
      <c r="Z23">
        <v>0.01</v>
      </c>
      <c r="AA23">
        <v>0.01</v>
      </c>
      <c r="AB23">
        <v>0.01</v>
      </c>
      <c r="AC23">
        <v>0.01</v>
      </c>
      <c r="AD23">
        <v>0.06</v>
      </c>
      <c r="AE23">
        <v>0.01</v>
      </c>
      <c r="AF23">
        <v>0.01</v>
      </c>
      <c r="AG23">
        <v>0.01</v>
      </c>
      <c r="AH23">
        <v>0.01</v>
      </c>
      <c r="AI23">
        <v>0.01</v>
      </c>
      <c r="AJ23">
        <v>0.01</v>
      </c>
      <c r="AK23">
        <v>0.01</v>
      </c>
      <c r="AL23">
        <v>5039.04</v>
      </c>
    </row>
    <row r="24" spans="1:38" x14ac:dyDescent="0.25">
      <c r="A24" t="s">
        <v>804</v>
      </c>
      <c r="B24">
        <v>39</v>
      </c>
      <c r="C24">
        <v>0.9</v>
      </c>
      <c r="D24">
        <v>0.7</v>
      </c>
      <c r="E24">
        <v>0</v>
      </c>
      <c r="F24">
        <v>0.15</v>
      </c>
      <c r="G24">
        <v>0.9</v>
      </c>
      <c r="H24">
        <v>0.7</v>
      </c>
      <c r="I24">
        <v>0</v>
      </c>
      <c r="J24">
        <v>0.15</v>
      </c>
      <c r="K24">
        <v>0.01</v>
      </c>
      <c r="L24">
        <v>0.01</v>
      </c>
      <c r="M24">
        <v>0</v>
      </c>
      <c r="N24">
        <v>0.01</v>
      </c>
      <c r="O24">
        <v>0.01</v>
      </c>
      <c r="P24">
        <v>0</v>
      </c>
      <c r="Q24">
        <v>0.01</v>
      </c>
      <c r="R24">
        <v>0.01</v>
      </c>
      <c r="S24">
        <v>0</v>
      </c>
      <c r="T24">
        <v>0.01</v>
      </c>
      <c r="U24">
        <v>0.01</v>
      </c>
      <c r="V24">
        <v>0</v>
      </c>
      <c r="W24">
        <v>0.01</v>
      </c>
      <c r="X24">
        <v>0.01</v>
      </c>
      <c r="Y24">
        <v>0.01</v>
      </c>
      <c r="Z24">
        <v>0.01</v>
      </c>
      <c r="AA24">
        <v>0.01</v>
      </c>
      <c r="AB24">
        <v>0.01</v>
      </c>
      <c r="AC24">
        <v>0.01</v>
      </c>
      <c r="AD24">
        <v>0.01</v>
      </c>
      <c r="AE24">
        <v>0.01</v>
      </c>
      <c r="AF24">
        <v>0.01</v>
      </c>
      <c r="AG24">
        <v>0.01</v>
      </c>
      <c r="AH24">
        <v>0.01</v>
      </c>
      <c r="AI24">
        <v>0.01</v>
      </c>
      <c r="AJ24">
        <v>0.01</v>
      </c>
      <c r="AK24">
        <v>0.01</v>
      </c>
      <c r="AL24">
        <v>5180.67</v>
      </c>
    </row>
    <row r="25" spans="1:38" x14ac:dyDescent="0.25">
      <c r="A25" t="s">
        <v>784</v>
      </c>
      <c r="B25">
        <v>11</v>
      </c>
      <c r="C25">
        <v>1</v>
      </c>
      <c r="D25">
        <v>0</v>
      </c>
      <c r="E25">
        <v>0</v>
      </c>
      <c r="F25">
        <v>0</v>
      </c>
      <c r="G25">
        <v>1</v>
      </c>
      <c r="H25">
        <v>0</v>
      </c>
      <c r="I25">
        <v>0</v>
      </c>
      <c r="J25">
        <v>0</v>
      </c>
      <c r="K25">
        <v>0.01</v>
      </c>
      <c r="L25">
        <v>0.05</v>
      </c>
      <c r="M25">
        <v>0</v>
      </c>
      <c r="N25">
        <v>0.01</v>
      </c>
      <c r="O25">
        <v>0.05</v>
      </c>
      <c r="P25">
        <v>0</v>
      </c>
      <c r="Q25">
        <v>0.01</v>
      </c>
      <c r="R25">
        <v>0.05</v>
      </c>
      <c r="S25">
        <v>0</v>
      </c>
      <c r="T25">
        <v>0.01</v>
      </c>
      <c r="U25">
        <v>0.05</v>
      </c>
      <c r="V25">
        <v>0</v>
      </c>
      <c r="W25">
        <v>0.01</v>
      </c>
      <c r="X25">
        <v>0.05</v>
      </c>
      <c r="Y25">
        <v>0.01</v>
      </c>
      <c r="Z25">
        <v>0.01</v>
      </c>
      <c r="AA25">
        <v>0.05</v>
      </c>
      <c r="AB25">
        <v>0.01</v>
      </c>
      <c r="AC25">
        <v>0.01</v>
      </c>
      <c r="AD25">
        <v>0.05</v>
      </c>
      <c r="AE25">
        <v>0.01</v>
      </c>
      <c r="AF25">
        <v>0.01</v>
      </c>
      <c r="AG25">
        <v>0.05</v>
      </c>
      <c r="AH25">
        <v>0.01</v>
      </c>
      <c r="AI25">
        <v>0.01</v>
      </c>
      <c r="AJ25">
        <v>0.05</v>
      </c>
      <c r="AK25">
        <v>0.01</v>
      </c>
      <c r="AL25">
        <v>4903.57</v>
      </c>
    </row>
    <row r="26" spans="1:38" x14ac:dyDescent="0.25">
      <c r="A26" t="s">
        <v>194</v>
      </c>
      <c r="B26">
        <v>168</v>
      </c>
      <c r="C26">
        <v>0</v>
      </c>
      <c r="D26">
        <v>0</v>
      </c>
      <c r="E26">
        <v>0.1</v>
      </c>
      <c r="F26">
        <v>0.1</v>
      </c>
      <c r="G26">
        <v>0</v>
      </c>
      <c r="H26">
        <v>0</v>
      </c>
      <c r="I26">
        <v>0.1</v>
      </c>
      <c r="J26">
        <v>0.1</v>
      </c>
      <c r="K26">
        <v>0.01</v>
      </c>
      <c r="L26">
        <v>0.05</v>
      </c>
      <c r="M26">
        <v>0</v>
      </c>
      <c r="N26">
        <v>0.01</v>
      </c>
      <c r="O26">
        <v>0.01</v>
      </c>
      <c r="P26">
        <v>0</v>
      </c>
      <c r="Q26">
        <v>0.01</v>
      </c>
      <c r="R26">
        <v>0.02</v>
      </c>
      <c r="S26">
        <v>0</v>
      </c>
      <c r="T26">
        <v>0.01</v>
      </c>
      <c r="U26">
        <v>0.01</v>
      </c>
      <c r="V26">
        <v>0</v>
      </c>
      <c r="W26">
        <v>0.01</v>
      </c>
      <c r="X26">
        <v>0.1</v>
      </c>
      <c r="Y26">
        <v>0.05</v>
      </c>
      <c r="Z26">
        <v>0.01</v>
      </c>
      <c r="AA26">
        <v>0.01</v>
      </c>
      <c r="AB26">
        <v>0.01</v>
      </c>
      <c r="AC26">
        <v>0.01</v>
      </c>
      <c r="AD26">
        <v>0.02</v>
      </c>
      <c r="AE26">
        <v>0.01</v>
      </c>
      <c r="AF26">
        <v>0.01</v>
      </c>
      <c r="AG26">
        <v>0.01</v>
      </c>
      <c r="AH26">
        <v>0.01</v>
      </c>
      <c r="AI26">
        <v>0.01</v>
      </c>
      <c r="AJ26">
        <v>0.01</v>
      </c>
      <c r="AK26">
        <v>0.01</v>
      </c>
      <c r="AL26">
        <v>1980</v>
      </c>
    </row>
    <row r="27" spans="1:38" x14ac:dyDescent="0.25">
      <c r="A27" t="s">
        <v>785</v>
      </c>
      <c r="B27">
        <v>12</v>
      </c>
      <c r="C27">
        <v>0.7</v>
      </c>
      <c r="D27">
        <v>0</v>
      </c>
      <c r="E27">
        <v>0.25</v>
      </c>
      <c r="F27">
        <v>0</v>
      </c>
      <c r="G27">
        <v>0.7</v>
      </c>
      <c r="H27">
        <v>0</v>
      </c>
      <c r="I27">
        <v>0.25</v>
      </c>
      <c r="J27">
        <v>0</v>
      </c>
      <c r="K27">
        <v>0.01</v>
      </c>
      <c r="L27">
        <v>0.01</v>
      </c>
      <c r="M27">
        <v>0</v>
      </c>
      <c r="N27">
        <v>0.01</v>
      </c>
      <c r="O27">
        <v>0.01</v>
      </c>
      <c r="P27">
        <v>0</v>
      </c>
      <c r="Q27">
        <v>0.01</v>
      </c>
      <c r="R27">
        <v>0.01</v>
      </c>
      <c r="S27">
        <v>0</v>
      </c>
      <c r="T27">
        <v>0.01</v>
      </c>
      <c r="U27">
        <v>0.01</v>
      </c>
      <c r="V27">
        <v>0</v>
      </c>
      <c r="W27">
        <v>0.01</v>
      </c>
      <c r="X27">
        <v>0.5</v>
      </c>
      <c r="Y27">
        <v>0.01</v>
      </c>
      <c r="Z27">
        <v>0.01</v>
      </c>
      <c r="AA27">
        <v>0.5</v>
      </c>
      <c r="AB27">
        <v>0.01</v>
      </c>
      <c r="AC27">
        <v>0.01</v>
      </c>
      <c r="AD27">
        <v>0.5</v>
      </c>
      <c r="AE27">
        <v>0.01</v>
      </c>
      <c r="AF27">
        <v>0.01</v>
      </c>
      <c r="AG27">
        <v>0.5</v>
      </c>
      <c r="AH27">
        <v>0.01</v>
      </c>
      <c r="AI27">
        <v>0.01</v>
      </c>
      <c r="AJ27">
        <v>0.5</v>
      </c>
      <c r="AK27">
        <v>0.01</v>
      </c>
      <c r="AL27">
        <v>4683.16</v>
      </c>
    </row>
    <row r="28" spans="1:38" x14ac:dyDescent="0.25">
      <c r="A28" t="s">
        <v>809</v>
      </c>
      <c r="B28">
        <v>44</v>
      </c>
      <c r="C28">
        <v>0</v>
      </c>
      <c r="D28">
        <v>0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0.01</v>
      </c>
      <c r="L28">
        <v>0.4</v>
      </c>
      <c r="M28">
        <v>0</v>
      </c>
      <c r="N28">
        <v>0.01</v>
      </c>
      <c r="O28">
        <v>0.4</v>
      </c>
      <c r="P28">
        <v>0</v>
      </c>
      <c r="Q28">
        <v>0.01</v>
      </c>
      <c r="R28">
        <v>0.4</v>
      </c>
      <c r="S28">
        <v>0</v>
      </c>
      <c r="T28">
        <v>0.01</v>
      </c>
      <c r="U28">
        <v>0.4</v>
      </c>
      <c r="V28">
        <v>0</v>
      </c>
      <c r="W28">
        <v>0.01</v>
      </c>
      <c r="X28">
        <v>0.4</v>
      </c>
      <c r="Y28">
        <v>0.01</v>
      </c>
      <c r="Z28">
        <v>0.01</v>
      </c>
      <c r="AA28">
        <v>0.4</v>
      </c>
      <c r="AB28">
        <v>0.01</v>
      </c>
      <c r="AC28">
        <v>0.01</v>
      </c>
      <c r="AD28">
        <v>0.4</v>
      </c>
      <c r="AE28">
        <v>0.01</v>
      </c>
      <c r="AF28">
        <v>0.01</v>
      </c>
      <c r="AG28">
        <v>0.4</v>
      </c>
      <c r="AH28">
        <v>0.01</v>
      </c>
      <c r="AI28">
        <v>0.01</v>
      </c>
      <c r="AJ28">
        <v>0.4</v>
      </c>
      <c r="AK28">
        <v>0.01</v>
      </c>
      <c r="AL28">
        <v>4405.8900000000003</v>
      </c>
    </row>
    <row r="29" spans="1:38" x14ac:dyDescent="0.25">
      <c r="A29" t="s">
        <v>786</v>
      </c>
      <c r="B29">
        <v>13</v>
      </c>
      <c r="C29">
        <v>1</v>
      </c>
      <c r="D29">
        <v>0.25</v>
      </c>
      <c r="E29">
        <v>0.12</v>
      </c>
      <c r="F29">
        <v>0.22</v>
      </c>
      <c r="G29">
        <v>1</v>
      </c>
      <c r="H29">
        <v>0.25</v>
      </c>
      <c r="I29">
        <v>0.12</v>
      </c>
      <c r="J29">
        <v>0.22</v>
      </c>
      <c r="K29">
        <v>0.01</v>
      </c>
      <c r="L29">
        <v>0.1</v>
      </c>
      <c r="M29">
        <v>0</v>
      </c>
      <c r="N29">
        <v>0.01</v>
      </c>
      <c r="O29">
        <v>0.1</v>
      </c>
      <c r="P29">
        <v>0</v>
      </c>
      <c r="Q29">
        <v>0.01</v>
      </c>
      <c r="R29">
        <v>0.99</v>
      </c>
      <c r="S29">
        <v>0</v>
      </c>
      <c r="T29">
        <v>0.01</v>
      </c>
      <c r="U29">
        <v>0.35</v>
      </c>
      <c r="V29">
        <v>0</v>
      </c>
      <c r="W29">
        <v>0.01</v>
      </c>
      <c r="X29">
        <v>0.1</v>
      </c>
      <c r="Y29">
        <v>0.01</v>
      </c>
      <c r="Z29">
        <v>0.01</v>
      </c>
      <c r="AA29">
        <v>0.1</v>
      </c>
      <c r="AB29">
        <v>0.01</v>
      </c>
      <c r="AC29">
        <v>0.01</v>
      </c>
      <c r="AD29">
        <v>0.2</v>
      </c>
      <c r="AE29">
        <v>0.01</v>
      </c>
      <c r="AF29">
        <v>0.01</v>
      </c>
      <c r="AG29">
        <v>0.2</v>
      </c>
      <c r="AH29">
        <v>0.01</v>
      </c>
      <c r="AI29">
        <v>0.01</v>
      </c>
      <c r="AJ29">
        <v>0.99</v>
      </c>
      <c r="AK29">
        <v>0.01</v>
      </c>
      <c r="AL29">
        <v>4680.82</v>
      </c>
    </row>
    <row r="30" spans="1:38" x14ac:dyDescent="0.25">
      <c r="A30" t="s">
        <v>812</v>
      </c>
      <c r="B30">
        <v>48</v>
      </c>
      <c r="C30">
        <v>1</v>
      </c>
      <c r="D30">
        <v>0.15</v>
      </c>
      <c r="E30">
        <v>0</v>
      </c>
      <c r="F30">
        <v>0.9</v>
      </c>
      <c r="G30">
        <v>1</v>
      </c>
      <c r="H30">
        <v>0.15</v>
      </c>
      <c r="I30">
        <v>0</v>
      </c>
      <c r="J30">
        <v>0.9</v>
      </c>
      <c r="K30">
        <v>0.01</v>
      </c>
      <c r="L30">
        <v>0.01</v>
      </c>
      <c r="M30">
        <v>0</v>
      </c>
      <c r="N30">
        <v>0.01</v>
      </c>
      <c r="O30">
        <v>0.01</v>
      </c>
      <c r="P30">
        <v>0</v>
      </c>
      <c r="Q30">
        <v>0.01</v>
      </c>
      <c r="R30">
        <v>0.01</v>
      </c>
      <c r="S30">
        <v>0</v>
      </c>
      <c r="T30">
        <v>0.01</v>
      </c>
      <c r="U30">
        <v>0.01</v>
      </c>
      <c r="V30">
        <v>0</v>
      </c>
      <c r="W30">
        <v>0.01</v>
      </c>
      <c r="X30">
        <v>0.03</v>
      </c>
      <c r="Y30">
        <v>0.01</v>
      </c>
      <c r="Z30">
        <v>0.01</v>
      </c>
      <c r="AA30">
        <v>0.01</v>
      </c>
      <c r="AB30">
        <v>0.01</v>
      </c>
      <c r="AC30">
        <v>0.01</v>
      </c>
      <c r="AD30">
        <v>0.99</v>
      </c>
      <c r="AE30">
        <v>0.01</v>
      </c>
      <c r="AF30">
        <v>0.01</v>
      </c>
      <c r="AG30">
        <v>0.99</v>
      </c>
      <c r="AH30">
        <v>0.01</v>
      </c>
      <c r="AI30">
        <v>0.01</v>
      </c>
      <c r="AJ30">
        <v>0.01</v>
      </c>
      <c r="AK30">
        <v>0.01</v>
      </c>
      <c r="AL30">
        <v>3546.82</v>
      </c>
    </row>
    <row r="31" spans="1:38" x14ac:dyDescent="0.25">
      <c r="A31" t="s">
        <v>813</v>
      </c>
      <c r="B31">
        <v>49</v>
      </c>
      <c r="C31">
        <v>1</v>
      </c>
      <c r="D31">
        <v>0</v>
      </c>
      <c r="E31">
        <v>0</v>
      </c>
      <c r="F31">
        <v>0.85</v>
      </c>
      <c r="G31">
        <v>1</v>
      </c>
      <c r="H31">
        <v>0</v>
      </c>
      <c r="I31">
        <v>0</v>
      </c>
      <c r="J31">
        <v>0.85</v>
      </c>
      <c r="K31">
        <v>0.01</v>
      </c>
      <c r="L31">
        <v>0.99</v>
      </c>
      <c r="M31">
        <v>0</v>
      </c>
      <c r="N31">
        <v>0.01</v>
      </c>
      <c r="O31">
        <v>0.01</v>
      </c>
      <c r="P31">
        <v>0</v>
      </c>
      <c r="Q31">
        <v>0.01</v>
      </c>
      <c r="R31">
        <v>0.02</v>
      </c>
      <c r="S31">
        <v>0</v>
      </c>
      <c r="T31">
        <v>0.01</v>
      </c>
      <c r="U31">
        <v>0.01</v>
      </c>
      <c r="V31">
        <v>0</v>
      </c>
      <c r="W31">
        <v>0.01</v>
      </c>
      <c r="X31">
        <v>0.05</v>
      </c>
      <c r="Y31">
        <v>0.01</v>
      </c>
      <c r="Z31">
        <v>0.01</v>
      </c>
      <c r="AA31">
        <v>0.02</v>
      </c>
      <c r="AB31">
        <v>0.01</v>
      </c>
      <c r="AC31">
        <v>0.01</v>
      </c>
      <c r="AD31">
        <v>0.01</v>
      </c>
      <c r="AE31">
        <v>0.01</v>
      </c>
      <c r="AF31">
        <v>0.01</v>
      </c>
      <c r="AG31">
        <v>0.01</v>
      </c>
      <c r="AH31">
        <v>0.01</v>
      </c>
      <c r="AI31">
        <v>0.01</v>
      </c>
      <c r="AJ31">
        <v>0.04</v>
      </c>
      <c r="AK31">
        <v>0.01</v>
      </c>
      <c r="AL31">
        <v>4553.8</v>
      </c>
    </row>
    <row r="32" spans="1:38" x14ac:dyDescent="0.25">
      <c r="A32" t="s">
        <v>820</v>
      </c>
      <c r="B32">
        <v>56</v>
      </c>
      <c r="C32">
        <v>0.9</v>
      </c>
      <c r="D32">
        <v>0.9</v>
      </c>
      <c r="E32">
        <v>0</v>
      </c>
      <c r="F32">
        <v>0</v>
      </c>
      <c r="G32">
        <v>0.9</v>
      </c>
      <c r="H32">
        <v>0.9</v>
      </c>
      <c r="I32">
        <v>0</v>
      </c>
      <c r="J32">
        <v>0</v>
      </c>
      <c r="K32">
        <v>0.01</v>
      </c>
      <c r="L32">
        <v>0.01</v>
      </c>
      <c r="M32">
        <v>0</v>
      </c>
      <c r="N32">
        <v>0.01</v>
      </c>
      <c r="O32">
        <v>0.01</v>
      </c>
      <c r="P32">
        <v>0</v>
      </c>
      <c r="Q32">
        <v>0.01</v>
      </c>
      <c r="R32">
        <v>0.01</v>
      </c>
      <c r="S32">
        <v>0</v>
      </c>
      <c r="T32">
        <v>0.01</v>
      </c>
      <c r="U32">
        <v>0.01</v>
      </c>
      <c r="V32">
        <v>0</v>
      </c>
      <c r="W32">
        <v>0.01</v>
      </c>
      <c r="X32">
        <v>0.01</v>
      </c>
      <c r="Y32">
        <v>0.01</v>
      </c>
      <c r="Z32">
        <v>0.01</v>
      </c>
      <c r="AA32">
        <v>0.01</v>
      </c>
      <c r="AB32">
        <v>0.01</v>
      </c>
      <c r="AC32">
        <v>0.01</v>
      </c>
      <c r="AD32">
        <v>0.01</v>
      </c>
      <c r="AE32">
        <v>0.01</v>
      </c>
      <c r="AF32">
        <v>0.01</v>
      </c>
      <c r="AG32">
        <v>0.01</v>
      </c>
      <c r="AH32">
        <v>0.01</v>
      </c>
      <c r="AI32">
        <v>0.01</v>
      </c>
      <c r="AJ32">
        <v>0.99</v>
      </c>
      <c r="AK32">
        <v>0.01</v>
      </c>
      <c r="AL32">
        <v>4991.55</v>
      </c>
    </row>
    <row r="33" spans="1:38" x14ac:dyDescent="0.25">
      <c r="A33" t="s">
        <v>818</v>
      </c>
      <c r="B33">
        <v>54</v>
      </c>
      <c r="C33">
        <v>0.15</v>
      </c>
      <c r="D33">
        <v>0</v>
      </c>
      <c r="E33">
        <v>0.45</v>
      </c>
      <c r="F33">
        <v>0.1</v>
      </c>
      <c r="G33">
        <v>0.15</v>
      </c>
      <c r="H33">
        <v>0</v>
      </c>
      <c r="I33">
        <v>0.45</v>
      </c>
      <c r="J33">
        <v>0.1</v>
      </c>
      <c r="K33">
        <v>0.01</v>
      </c>
      <c r="L33">
        <v>0.01</v>
      </c>
      <c r="M33">
        <v>0</v>
      </c>
      <c r="N33">
        <v>0.01</v>
      </c>
      <c r="O33">
        <v>0.01</v>
      </c>
      <c r="P33">
        <v>0</v>
      </c>
      <c r="Q33">
        <v>0.01</v>
      </c>
      <c r="R33">
        <v>0.01</v>
      </c>
      <c r="S33">
        <v>0</v>
      </c>
      <c r="T33">
        <v>0.01</v>
      </c>
      <c r="U33">
        <v>0.01</v>
      </c>
      <c r="V33">
        <v>0</v>
      </c>
      <c r="W33">
        <v>0.01</v>
      </c>
      <c r="X33">
        <v>0.01</v>
      </c>
      <c r="Y33">
        <v>0.01</v>
      </c>
      <c r="Z33">
        <v>0.01</v>
      </c>
      <c r="AA33">
        <v>0.05</v>
      </c>
      <c r="AB33">
        <v>0.01</v>
      </c>
      <c r="AC33">
        <v>0.01</v>
      </c>
      <c r="AD33">
        <v>0.01</v>
      </c>
      <c r="AE33">
        <v>0.01</v>
      </c>
      <c r="AF33">
        <v>0.01</v>
      </c>
      <c r="AG33">
        <v>0.01</v>
      </c>
      <c r="AH33">
        <v>0.01</v>
      </c>
      <c r="AI33">
        <v>0.01</v>
      </c>
      <c r="AJ33">
        <v>0.01</v>
      </c>
      <c r="AK33">
        <v>0.01</v>
      </c>
      <c r="AL33">
        <v>5022.2700000000004</v>
      </c>
    </row>
    <row r="34" spans="1:38" x14ac:dyDescent="0.25">
      <c r="A34" t="s">
        <v>822</v>
      </c>
      <c r="B34">
        <v>58</v>
      </c>
      <c r="C34">
        <v>0.45</v>
      </c>
      <c r="D34">
        <v>0.7</v>
      </c>
      <c r="E34">
        <v>0</v>
      </c>
      <c r="F34">
        <v>0.12</v>
      </c>
      <c r="G34">
        <v>0.45</v>
      </c>
      <c r="H34">
        <v>0.7</v>
      </c>
      <c r="I34">
        <v>0</v>
      </c>
      <c r="J34">
        <v>0.12</v>
      </c>
      <c r="K34">
        <v>0.01</v>
      </c>
      <c r="L34">
        <v>0.01</v>
      </c>
      <c r="M34">
        <v>0</v>
      </c>
      <c r="N34">
        <v>0.01</v>
      </c>
      <c r="O34">
        <v>0.01</v>
      </c>
      <c r="P34">
        <v>0</v>
      </c>
      <c r="Q34">
        <v>0.01</v>
      </c>
      <c r="R34">
        <v>0.01</v>
      </c>
      <c r="S34">
        <v>0</v>
      </c>
      <c r="T34">
        <v>0.01</v>
      </c>
      <c r="U34">
        <v>0.01</v>
      </c>
      <c r="V34">
        <v>0</v>
      </c>
      <c r="W34">
        <v>0.01</v>
      </c>
      <c r="X34">
        <v>0.05</v>
      </c>
      <c r="Y34">
        <v>0.01</v>
      </c>
      <c r="Z34">
        <v>0.01</v>
      </c>
      <c r="AA34">
        <v>0.05</v>
      </c>
      <c r="AB34">
        <v>0.01</v>
      </c>
      <c r="AC34">
        <v>0.01</v>
      </c>
      <c r="AD34">
        <v>0.01</v>
      </c>
      <c r="AE34">
        <v>0.01</v>
      </c>
      <c r="AF34">
        <v>0.01</v>
      </c>
      <c r="AG34">
        <v>0.01</v>
      </c>
      <c r="AH34">
        <v>0.01</v>
      </c>
      <c r="AI34">
        <v>0.01</v>
      </c>
      <c r="AJ34">
        <v>0.02</v>
      </c>
      <c r="AK34">
        <v>0.01</v>
      </c>
      <c r="AL34">
        <v>4085.46</v>
      </c>
    </row>
    <row r="35" spans="1:38" x14ac:dyDescent="0.25">
      <c r="A35" t="s">
        <v>783</v>
      </c>
      <c r="B35">
        <v>10</v>
      </c>
      <c r="C35">
        <v>0.35</v>
      </c>
      <c r="D35">
        <v>0</v>
      </c>
      <c r="E35">
        <v>0.35</v>
      </c>
      <c r="F35">
        <v>0</v>
      </c>
      <c r="G35">
        <v>0.35</v>
      </c>
      <c r="H35">
        <v>0</v>
      </c>
      <c r="I35">
        <v>0.35</v>
      </c>
      <c r="J35">
        <v>0</v>
      </c>
      <c r="K35">
        <v>0.01</v>
      </c>
      <c r="L35">
        <v>0.01</v>
      </c>
      <c r="M35">
        <v>0</v>
      </c>
      <c r="N35">
        <v>0.01</v>
      </c>
      <c r="O35">
        <v>0.01</v>
      </c>
      <c r="P35">
        <v>0</v>
      </c>
      <c r="Q35">
        <v>0.01</v>
      </c>
      <c r="R35">
        <v>0.01</v>
      </c>
      <c r="S35">
        <v>0</v>
      </c>
      <c r="T35">
        <v>0.01</v>
      </c>
      <c r="U35">
        <v>0.01</v>
      </c>
      <c r="V35">
        <v>0</v>
      </c>
      <c r="W35">
        <v>0.01</v>
      </c>
      <c r="X35">
        <v>0.2</v>
      </c>
      <c r="Y35">
        <v>0.01</v>
      </c>
      <c r="Z35">
        <v>0.01</v>
      </c>
      <c r="AA35">
        <v>0.2</v>
      </c>
      <c r="AB35">
        <v>0.01</v>
      </c>
      <c r="AC35">
        <v>0.01</v>
      </c>
      <c r="AD35">
        <v>0.2</v>
      </c>
      <c r="AE35">
        <v>0.01</v>
      </c>
      <c r="AF35">
        <v>0.01</v>
      </c>
      <c r="AG35">
        <v>0.2</v>
      </c>
      <c r="AH35">
        <v>0.01</v>
      </c>
      <c r="AI35">
        <v>0.01</v>
      </c>
      <c r="AJ35">
        <v>0.01</v>
      </c>
      <c r="AK35">
        <v>0.01</v>
      </c>
      <c r="AL35">
        <v>4963.84</v>
      </c>
    </row>
    <row r="36" spans="1:38" x14ac:dyDescent="0.25">
      <c r="A36" t="s">
        <v>810</v>
      </c>
      <c r="B36">
        <v>45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0.01</v>
      </c>
      <c r="L36">
        <v>0.01</v>
      </c>
      <c r="M36">
        <v>0</v>
      </c>
      <c r="N36">
        <v>0.01</v>
      </c>
      <c r="O36">
        <v>0.01</v>
      </c>
      <c r="P36">
        <v>0</v>
      </c>
      <c r="Q36">
        <v>0.01</v>
      </c>
      <c r="R36">
        <v>0.05</v>
      </c>
      <c r="S36">
        <v>0</v>
      </c>
      <c r="T36">
        <v>0.01</v>
      </c>
      <c r="U36">
        <v>0.01</v>
      </c>
      <c r="V36">
        <v>0</v>
      </c>
      <c r="W36">
        <v>0.01</v>
      </c>
      <c r="X36">
        <v>0.99</v>
      </c>
      <c r="Y36">
        <v>0.01</v>
      </c>
      <c r="Z36">
        <v>0.01</v>
      </c>
      <c r="AA36">
        <v>0.01</v>
      </c>
      <c r="AB36">
        <v>0.01</v>
      </c>
      <c r="AC36">
        <v>0.01</v>
      </c>
      <c r="AD36">
        <v>0.1</v>
      </c>
      <c r="AE36">
        <v>0.01</v>
      </c>
      <c r="AF36">
        <v>0.01</v>
      </c>
      <c r="AG36">
        <v>0.01</v>
      </c>
      <c r="AH36">
        <v>0.01</v>
      </c>
      <c r="AI36">
        <v>0.01</v>
      </c>
      <c r="AJ36">
        <v>0.15</v>
      </c>
      <c r="AK36">
        <v>0.01</v>
      </c>
      <c r="AL36">
        <v>3762.25</v>
      </c>
    </row>
    <row r="37" spans="1:38" x14ac:dyDescent="0.25">
      <c r="A37" t="s">
        <v>833</v>
      </c>
      <c r="B37">
        <v>71</v>
      </c>
      <c r="C37">
        <v>0</v>
      </c>
      <c r="D37">
        <v>0.7</v>
      </c>
      <c r="E37">
        <v>0.49</v>
      </c>
      <c r="F37">
        <v>0.1</v>
      </c>
      <c r="G37">
        <v>0</v>
      </c>
      <c r="H37">
        <v>0.7</v>
      </c>
      <c r="I37">
        <v>0.49</v>
      </c>
      <c r="J37">
        <v>0.1</v>
      </c>
      <c r="K37">
        <v>0.01</v>
      </c>
      <c r="L37">
        <v>0.15</v>
      </c>
      <c r="M37">
        <v>0</v>
      </c>
      <c r="N37">
        <v>0.01</v>
      </c>
      <c r="O37">
        <v>0.01</v>
      </c>
      <c r="P37">
        <v>0</v>
      </c>
      <c r="Q37">
        <v>0.01</v>
      </c>
      <c r="R37">
        <v>0.01</v>
      </c>
      <c r="S37">
        <v>0</v>
      </c>
      <c r="T37">
        <v>0.01</v>
      </c>
      <c r="U37">
        <v>0.01</v>
      </c>
      <c r="V37">
        <v>0</v>
      </c>
      <c r="W37">
        <v>0.01</v>
      </c>
      <c r="X37">
        <v>0.09</v>
      </c>
      <c r="Y37">
        <v>0.01</v>
      </c>
      <c r="Z37">
        <v>0.01</v>
      </c>
      <c r="AA37">
        <v>0.09</v>
      </c>
      <c r="AB37">
        <v>0.01</v>
      </c>
      <c r="AC37">
        <v>0.01</v>
      </c>
      <c r="AD37">
        <v>0.04</v>
      </c>
      <c r="AE37">
        <v>0.01</v>
      </c>
      <c r="AF37">
        <v>0.01</v>
      </c>
      <c r="AG37">
        <v>0.01</v>
      </c>
      <c r="AH37">
        <v>0.01</v>
      </c>
      <c r="AI37">
        <v>0.01</v>
      </c>
      <c r="AJ37">
        <v>0.01</v>
      </c>
      <c r="AK37">
        <v>0.01</v>
      </c>
      <c r="AL37">
        <v>4545.6499999999996</v>
      </c>
    </row>
    <row r="38" spans="1:38" x14ac:dyDescent="0.25">
      <c r="A38" t="s">
        <v>834</v>
      </c>
      <c r="B38">
        <v>72</v>
      </c>
      <c r="C38">
        <v>1</v>
      </c>
      <c r="D38">
        <v>1</v>
      </c>
      <c r="E38">
        <v>0.12</v>
      </c>
      <c r="F38">
        <v>0.62</v>
      </c>
      <c r="G38">
        <v>1</v>
      </c>
      <c r="H38">
        <v>1</v>
      </c>
      <c r="I38">
        <v>0.12</v>
      </c>
      <c r="J38">
        <v>0.62</v>
      </c>
      <c r="K38">
        <v>0.01</v>
      </c>
      <c r="L38">
        <v>0.01</v>
      </c>
      <c r="M38">
        <v>0</v>
      </c>
      <c r="N38">
        <v>0.01</v>
      </c>
      <c r="O38">
        <v>0.01</v>
      </c>
      <c r="P38">
        <v>0</v>
      </c>
      <c r="Q38">
        <v>0.01</v>
      </c>
      <c r="R38">
        <v>0.02</v>
      </c>
      <c r="S38">
        <v>0</v>
      </c>
      <c r="T38">
        <v>0.01</v>
      </c>
      <c r="U38">
        <v>0.01</v>
      </c>
      <c r="V38">
        <v>0</v>
      </c>
      <c r="W38">
        <v>0.01</v>
      </c>
      <c r="X38">
        <v>0.05</v>
      </c>
      <c r="Y38">
        <v>0.01</v>
      </c>
      <c r="Z38">
        <v>0.01</v>
      </c>
      <c r="AA38">
        <v>0.02</v>
      </c>
      <c r="AB38">
        <v>0.01</v>
      </c>
      <c r="AC38">
        <v>0.01</v>
      </c>
      <c r="AD38">
        <v>0.02</v>
      </c>
      <c r="AE38">
        <v>0.01</v>
      </c>
      <c r="AF38">
        <v>0.01</v>
      </c>
      <c r="AG38">
        <v>0.01</v>
      </c>
      <c r="AH38">
        <v>0.01</v>
      </c>
      <c r="AI38">
        <v>0.01</v>
      </c>
      <c r="AJ38">
        <v>0.01</v>
      </c>
      <c r="AK38">
        <v>0.01</v>
      </c>
      <c r="AL38">
        <v>4846.34</v>
      </c>
    </row>
    <row r="39" spans="1:38" x14ac:dyDescent="0.25">
      <c r="A39" t="s">
        <v>828</v>
      </c>
      <c r="B39">
        <v>66</v>
      </c>
      <c r="C39">
        <v>0.6</v>
      </c>
      <c r="D39">
        <v>0</v>
      </c>
      <c r="E39">
        <v>0</v>
      </c>
      <c r="F39">
        <v>0.3</v>
      </c>
      <c r="G39">
        <v>0.6</v>
      </c>
      <c r="H39">
        <v>0</v>
      </c>
      <c r="I39">
        <v>0</v>
      </c>
      <c r="J39">
        <v>0.3</v>
      </c>
      <c r="K39">
        <v>0.01</v>
      </c>
      <c r="L39">
        <v>0.99</v>
      </c>
      <c r="M39">
        <v>0</v>
      </c>
      <c r="N39">
        <v>0.01</v>
      </c>
      <c r="O39">
        <v>0.99</v>
      </c>
      <c r="P39">
        <v>0</v>
      </c>
      <c r="Q39">
        <v>0.01</v>
      </c>
      <c r="R39">
        <v>0.99</v>
      </c>
      <c r="S39">
        <v>0</v>
      </c>
      <c r="T39">
        <v>0.01</v>
      </c>
      <c r="U39">
        <v>0.99</v>
      </c>
      <c r="V39">
        <v>0</v>
      </c>
      <c r="W39">
        <v>0.01</v>
      </c>
      <c r="X39">
        <v>0.01</v>
      </c>
      <c r="Y39">
        <v>0.01</v>
      </c>
      <c r="Z39">
        <v>0.01</v>
      </c>
      <c r="AA39">
        <v>0.01</v>
      </c>
      <c r="AB39">
        <v>0.01</v>
      </c>
      <c r="AC39">
        <v>0.01</v>
      </c>
      <c r="AD39">
        <v>0.01</v>
      </c>
      <c r="AE39">
        <v>0.01</v>
      </c>
      <c r="AF39">
        <v>0.01</v>
      </c>
      <c r="AG39">
        <v>0.01</v>
      </c>
      <c r="AH39">
        <v>0.01</v>
      </c>
      <c r="AI39">
        <v>0.01</v>
      </c>
      <c r="AJ39">
        <v>0.1</v>
      </c>
      <c r="AK39">
        <v>0.01</v>
      </c>
      <c r="AL39">
        <v>4386.68</v>
      </c>
    </row>
    <row r="40" spans="1:38" x14ac:dyDescent="0.25">
      <c r="A40" t="s">
        <v>791</v>
      </c>
      <c r="B40">
        <v>26</v>
      </c>
      <c r="C40">
        <v>0.3</v>
      </c>
      <c r="D40">
        <v>0</v>
      </c>
      <c r="E40">
        <v>0</v>
      </c>
      <c r="F40">
        <v>0</v>
      </c>
      <c r="G40">
        <v>0.3</v>
      </c>
      <c r="H40">
        <v>0</v>
      </c>
      <c r="I40">
        <v>0</v>
      </c>
      <c r="J40">
        <v>0</v>
      </c>
      <c r="K40">
        <v>0.01</v>
      </c>
      <c r="L40">
        <v>0.01</v>
      </c>
      <c r="M40">
        <v>0</v>
      </c>
      <c r="N40">
        <v>0.01</v>
      </c>
      <c r="O40">
        <v>0.01</v>
      </c>
      <c r="P40">
        <v>0</v>
      </c>
      <c r="Q40">
        <v>0.01</v>
      </c>
      <c r="R40">
        <v>0.01</v>
      </c>
      <c r="S40">
        <v>0</v>
      </c>
      <c r="T40">
        <v>0.01</v>
      </c>
      <c r="U40">
        <v>0.01</v>
      </c>
      <c r="V40">
        <v>0</v>
      </c>
      <c r="W40">
        <v>0.01</v>
      </c>
      <c r="X40">
        <v>0.01</v>
      </c>
      <c r="Y40">
        <v>0.01</v>
      </c>
      <c r="Z40">
        <v>0.01</v>
      </c>
      <c r="AA40">
        <v>0.01</v>
      </c>
      <c r="AB40">
        <v>0.01</v>
      </c>
      <c r="AC40">
        <v>0.01</v>
      </c>
      <c r="AD40">
        <v>0.01</v>
      </c>
      <c r="AE40">
        <v>0.01</v>
      </c>
      <c r="AF40">
        <v>0.01</v>
      </c>
      <c r="AG40">
        <v>0.01</v>
      </c>
      <c r="AH40">
        <v>0.01</v>
      </c>
      <c r="AI40">
        <v>0.01</v>
      </c>
      <c r="AJ40">
        <v>0.01</v>
      </c>
      <c r="AK40">
        <v>0.01</v>
      </c>
      <c r="AL40">
        <v>5453.25</v>
      </c>
    </row>
    <row r="41" spans="1:38" x14ac:dyDescent="0.25">
      <c r="A41" t="s">
        <v>842</v>
      </c>
      <c r="B41">
        <v>80</v>
      </c>
      <c r="C41">
        <v>0</v>
      </c>
      <c r="D41">
        <v>0</v>
      </c>
      <c r="E41">
        <v>0</v>
      </c>
      <c r="F41">
        <v>0</v>
      </c>
      <c r="G41">
        <v>0</v>
      </c>
      <c r="H41">
        <v>0</v>
      </c>
      <c r="I41">
        <v>0</v>
      </c>
      <c r="J41">
        <v>0</v>
      </c>
      <c r="K41">
        <v>0.01</v>
      </c>
      <c r="L41">
        <v>0.04</v>
      </c>
      <c r="M41">
        <v>0</v>
      </c>
      <c r="N41">
        <v>0.01</v>
      </c>
      <c r="O41">
        <v>0.99</v>
      </c>
      <c r="P41">
        <v>0</v>
      </c>
      <c r="Q41">
        <v>0.01</v>
      </c>
      <c r="R41">
        <v>0.01</v>
      </c>
      <c r="S41">
        <v>0</v>
      </c>
      <c r="T41">
        <v>0.01</v>
      </c>
      <c r="U41">
        <v>0.01</v>
      </c>
      <c r="V41">
        <v>0</v>
      </c>
      <c r="W41">
        <v>0.01</v>
      </c>
      <c r="X41">
        <v>0.04</v>
      </c>
      <c r="Y41">
        <v>0.01</v>
      </c>
      <c r="Z41">
        <v>0.01</v>
      </c>
      <c r="AA41">
        <v>0.04</v>
      </c>
      <c r="AB41">
        <v>0.01</v>
      </c>
      <c r="AC41">
        <v>0.01</v>
      </c>
      <c r="AD41">
        <v>0.01</v>
      </c>
      <c r="AE41">
        <v>0.01</v>
      </c>
      <c r="AF41">
        <v>0.01</v>
      </c>
      <c r="AG41">
        <v>0.01</v>
      </c>
      <c r="AH41">
        <v>0.01</v>
      </c>
      <c r="AI41">
        <v>0.01</v>
      </c>
      <c r="AJ41">
        <v>0.02</v>
      </c>
      <c r="AK41">
        <v>0.01</v>
      </c>
      <c r="AL41">
        <v>3834.28</v>
      </c>
    </row>
    <row r="42" spans="1:38" x14ac:dyDescent="0.25">
      <c r="A42" t="s">
        <v>796</v>
      </c>
      <c r="B42">
        <v>31</v>
      </c>
      <c r="C42">
        <v>0.95</v>
      </c>
      <c r="D42">
        <v>0.05</v>
      </c>
      <c r="E42">
        <v>0</v>
      </c>
      <c r="F42">
        <v>0.6</v>
      </c>
      <c r="G42">
        <v>0.95</v>
      </c>
      <c r="H42">
        <v>0.05</v>
      </c>
      <c r="I42">
        <v>0</v>
      </c>
      <c r="J42">
        <v>0.6</v>
      </c>
      <c r="K42">
        <v>0.01</v>
      </c>
      <c r="L42">
        <v>0.01</v>
      </c>
      <c r="M42">
        <v>0</v>
      </c>
      <c r="N42">
        <v>0.01</v>
      </c>
      <c r="O42">
        <v>0.01</v>
      </c>
      <c r="P42">
        <v>0</v>
      </c>
      <c r="Q42">
        <v>0.01</v>
      </c>
      <c r="R42">
        <v>0.01</v>
      </c>
      <c r="S42">
        <v>0</v>
      </c>
      <c r="T42">
        <v>0.01</v>
      </c>
      <c r="U42">
        <v>0.01</v>
      </c>
      <c r="V42">
        <v>0</v>
      </c>
      <c r="W42">
        <v>0.01</v>
      </c>
      <c r="X42">
        <v>0.02</v>
      </c>
      <c r="Y42">
        <v>0.01</v>
      </c>
      <c r="Z42">
        <v>0.01</v>
      </c>
      <c r="AA42">
        <v>0.02</v>
      </c>
      <c r="AB42">
        <v>0.01</v>
      </c>
      <c r="AC42">
        <v>0.01</v>
      </c>
      <c r="AD42">
        <v>0.01</v>
      </c>
      <c r="AE42">
        <v>0.01</v>
      </c>
      <c r="AF42">
        <v>0.01</v>
      </c>
      <c r="AG42">
        <v>0.01</v>
      </c>
      <c r="AH42">
        <v>0.01</v>
      </c>
      <c r="AI42">
        <v>0.01</v>
      </c>
      <c r="AJ42">
        <v>0.02</v>
      </c>
      <c r="AK42">
        <v>0.02</v>
      </c>
      <c r="AL42">
        <v>4395.1400000000003</v>
      </c>
    </row>
    <row r="43" spans="1:38" x14ac:dyDescent="0.25">
      <c r="A43" t="s">
        <v>846</v>
      </c>
      <c r="B43">
        <v>84</v>
      </c>
      <c r="C43">
        <v>0.55000000000000004</v>
      </c>
      <c r="D43">
        <v>0.55000000000000004</v>
      </c>
      <c r="E43">
        <v>0.25</v>
      </c>
      <c r="F43">
        <v>0.25</v>
      </c>
      <c r="G43">
        <v>0.55000000000000004</v>
      </c>
      <c r="H43">
        <v>0.55000000000000004</v>
      </c>
      <c r="I43">
        <v>0.25</v>
      </c>
      <c r="J43">
        <v>0.25</v>
      </c>
      <c r="K43">
        <v>0.05</v>
      </c>
      <c r="L43">
        <v>0.99</v>
      </c>
      <c r="M43">
        <v>0</v>
      </c>
      <c r="N43">
        <v>0.05</v>
      </c>
      <c r="O43">
        <v>0.99</v>
      </c>
      <c r="P43">
        <v>0</v>
      </c>
      <c r="Q43">
        <v>0.05</v>
      </c>
      <c r="R43">
        <v>0.01</v>
      </c>
      <c r="S43">
        <v>0</v>
      </c>
      <c r="T43">
        <v>0.05</v>
      </c>
      <c r="U43">
        <v>0.01</v>
      </c>
      <c r="V43">
        <v>0</v>
      </c>
      <c r="W43">
        <v>0.05</v>
      </c>
      <c r="X43">
        <v>0.99</v>
      </c>
      <c r="Y43">
        <v>0.01</v>
      </c>
      <c r="Z43">
        <v>0.05</v>
      </c>
      <c r="AA43">
        <v>0.99</v>
      </c>
      <c r="AB43">
        <v>0.01</v>
      </c>
      <c r="AC43">
        <v>0.05</v>
      </c>
      <c r="AD43">
        <v>0.99</v>
      </c>
      <c r="AE43">
        <v>0.01</v>
      </c>
      <c r="AF43">
        <v>0.05</v>
      </c>
      <c r="AG43">
        <v>0.99</v>
      </c>
      <c r="AH43">
        <v>0.03</v>
      </c>
      <c r="AI43">
        <v>0.05</v>
      </c>
      <c r="AJ43">
        <v>0.99</v>
      </c>
      <c r="AK43">
        <v>0.05</v>
      </c>
      <c r="AL43">
        <v>2957.37</v>
      </c>
    </row>
    <row r="44" spans="1:38" x14ac:dyDescent="0.25">
      <c r="A44" t="s">
        <v>852</v>
      </c>
      <c r="B44">
        <v>170</v>
      </c>
      <c r="C44">
        <v>0.45</v>
      </c>
      <c r="D44">
        <v>0.1</v>
      </c>
      <c r="E44">
        <v>0</v>
      </c>
      <c r="F44">
        <v>0</v>
      </c>
      <c r="G44">
        <v>0.45</v>
      </c>
      <c r="H44">
        <v>0.1</v>
      </c>
      <c r="I44">
        <v>0</v>
      </c>
      <c r="J44">
        <v>0</v>
      </c>
      <c r="K44">
        <v>0.01</v>
      </c>
      <c r="L44">
        <v>0.01</v>
      </c>
      <c r="M44">
        <v>0</v>
      </c>
      <c r="N44">
        <v>0.01</v>
      </c>
      <c r="O44">
        <v>0.01</v>
      </c>
      <c r="P44">
        <v>0</v>
      </c>
      <c r="Q44">
        <v>0.01</v>
      </c>
      <c r="R44">
        <v>0.01</v>
      </c>
      <c r="S44">
        <v>0</v>
      </c>
      <c r="T44">
        <v>0.01</v>
      </c>
      <c r="U44">
        <v>0.01</v>
      </c>
      <c r="V44">
        <v>0</v>
      </c>
      <c r="W44">
        <v>0.01</v>
      </c>
      <c r="X44">
        <v>0.01</v>
      </c>
      <c r="Y44">
        <v>0.01</v>
      </c>
      <c r="Z44">
        <v>0.01</v>
      </c>
      <c r="AA44">
        <v>0.01</v>
      </c>
      <c r="AB44">
        <v>0.01</v>
      </c>
      <c r="AC44">
        <v>0.01</v>
      </c>
      <c r="AD44">
        <v>0.01</v>
      </c>
      <c r="AE44">
        <v>0.01</v>
      </c>
      <c r="AF44">
        <v>0.01</v>
      </c>
      <c r="AG44">
        <v>0.01</v>
      </c>
      <c r="AH44">
        <v>0.01</v>
      </c>
      <c r="AI44">
        <v>0.01</v>
      </c>
      <c r="AJ44">
        <v>0.01</v>
      </c>
      <c r="AK44">
        <v>0.01</v>
      </c>
      <c r="AL44">
        <v>3925.96</v>
      </c>
    </row>
    <row r="45" spans="1:38" x14ac:dyDescent="0.25">
      <c r="A45" t="s">
        <v>835</v>
      </c>
      <c r="B45">
        <v>73</v>
      </c>
      <c r="C45">
        <v>0</v>
      </c>
      <c r="D45">
        <v>0</v>
      </c>
      <c r="E45">
        <v>0</v>
      </c>
      <c r="F45">
        <v>0</v>
      </c>
      <c r="G45">
        <v>0</v>
      </c>
      <c r="H45">
        <v>0</v>
      </c>
      <c r="I45">
        <v>0</v>
      </c>
      <c r="J45">
        <v>0</v>
      </c>
      <c r="K45">
        <v>0.01</v>
      </c>
      <c r="L45">
        <v>0.01</v>
      </c>
      <c r="M45">
        <v>0</v>
      </c>
      <c r="N45">
        <v>0.01</v>
      </c>
      <c r="O45">
        <v>0.01</v>
      </c>
      <c r="P45">
        <v>0</v>
      </c>
      <c r="Q45">
        <v>0.01</v>
      </c>
      <c r="R45">
        <v>0.01</v>
      </c>
      <c r="S45">
        <v>0</v>
      </c>
      <c r="T45">
        <v>0.01</v>
      </c>
      <c r="U45">
        <v>0.01</v>
      </c>
      <c r="V45">
        <v>0</v>
      </c>
      <c r="W45">
        <v>0.01</v>
      </c>
      <c r="X45">
        <v>0.01</v>
      </c>
      <c r="Y45">
        <v>0.01</v>
      </c>
      <c r="Z45">
        <v>0.01</v>
      </c>
      <c r="AA45">
        <v>0.01</v>
      </c>
      <c r="AB45">
        <v>0.01</v>
      </c>
      <c r="AC45">
        <v>0.01</v>
      </c>
      <c r="AD45">
        <v>0.01</v>
      </c>
      <c r="AE45">
        <v>0.01</v>
      </c>
      <c r="AF45">
        <v>0.01</v>
      </c>
      <c r="AG45">
        <v>0.01</v>
      </c>
      <c r="AH45">
        <v>0.01</v>
      </c>
      <c r="AI45">
        <v>0.01</v>
      </c>
      <c r="AJ45">
        <v>0.01</v>
      </c>
      <c r="AK45">
        <v>0.01</v>
      </c>
      <c r="AL45">
        <v>2855.27</v>
      </c>
    </row>
    <row r="46" spans="1:38" x14ac:dyDescent="0.25">
      <c r="A46" t="s">
        <v>841</v>
      </c>
      <c r="B46">
        <v>79</v>
      </c>
      <c r="C46">
        <v>0.7</v>
      </c>
      <c r="D46">
        <v>0.2</v>
      </c>
      <c r="E46">
        <v>0.1</v>
      </c>
      <c r="F46">
        <v>0.45</v>
      </c>
      <c r="G46">
        <v>0.7</v>
      </c>
      <c r="H46">
        <v>0.2</v>
      </c>
      <c r="I46">
        <v>0.1</v>
      </c>
      <c r="J46">
        <v>0.45</v>
      </c>
      <c r="K46">
        <v>0.01</v>
      </c>
      <c r="L46">
        <v>0.01</v>
      </c>
      <c r="M46">
        <v>0</v>
      </c>
      <c r="N46">
        <v>0.01</v>
      </c>
      <c r="O46">
        <v>0.01</v>
      </c>
      <c r="P46">
        <v>0</v>
      </c>
      <c r="Q46">
        <v>0.01</v>
      </c>
      <c r="R46">
        <v>0.01</v>
      </c>
      <c r="S46">
        <v>0</v>
      </c>
      <c r="T46">
        <v>0.01</v>
      </c>
      <c r="U46">
        <v>0.01</v>
      </c>
      <c r="V46">
        <v>0</v>
      </c>
      <c r="W46">
        <v>0.01</v>
      </c>
      <c r="X46">
        <v>0.03</v>
      </c>
      <c r="Y46">
        <v>0.01</v>
      </c>
      <c r="Z46">
        <v>0.01</v>
      </c>
      <c r="AA46">
        <v>0.01</v>
      </c>
      <c r="AB46">
        <v>0.01</v>
      </c>
      <c r="AC46">
        <v>0.01</v>
      </c>
      <c r="AD46">
        <v>0.1</v>
      </c>
      <c r="AE46">
        <v>0.01</v>
      </c>
      <c r="AF46">
        <v>0.01</v>
      </c>
      <c r="AG46">
        <v>0.01</v>
      </c>
      <c r="AH46">
        <v>0.01</v>
      </c>
      <c r="AI46">
        <v>0.01</v>
      </c>
      <c r="AJ46">
        <v>0.01</v>
      </c>
      <c r="AK46">
        <v>0.01</v>
      </c>
      <c r="AL46">
        <v>4669.83</v>
      </c>
    </row>
    <row r="47" spans="1:38" x14ac:dyDescent="0.25">
      <c r="A47" t="s">
        <v>802</v>
      </c>
      <c r="B47">
        <v>37</v>
      </c>
      <c r="C47">
        <v>1</v>
      </c>
      <c r="D47">
        <v>0</v>
      </c>
      <c r="E47">
        <v>0.25</v>
      </c>
      <c r="F47">
        <v>0.45</v>
      </c>
      <c r="G47">
        <v>1</v>
      </c>
      <c r="H47">
        <v>0</v>
      </c>
      <c r="I47">
        <v>0.25</v>
      </c>
      <c r="J47">
        <v>0.45</v>
      </c>
      <c r="K47">
        <v>0.01</v>
      </c>
      <c r="L47">
        <v>0.01</v>
      </c>
      <c r="M47">
        <v>0</v>
      </c>
      <c r="N47">
        <v>0.01</v>
      </c>
      <c r="O47">
        <v>0.01</v>
      </c>
      <c r="P47">
        <v>0</v>
      </c>
      <c r="Q47">
        <v>0.01</v>
      </c>
      <c r="R47">
        <v>0.01</v>
      </c>
      <c r="S47">
        <v>0</v>
      </c>
      <c r="T47">
        <v>0.01</v>
      </c>
      <c r="U47">
        <v>0.01</v>
      </c>
      <c r="V47">
        <v>0</v>
      </c>
      <c r="W47">
        <v>0.01</v>
      </c>
      <c r="X47">
        <v>0.01</v>
      </c>
      <c r="Y47">
        <v>0.01</v>
      </c>
      <c r="Z47">
        <v>0.01</v>
      </c>
      <c r="AA47">
        <v>0.01</v>
      </c>
      <c r="AB47">
        <v>0.01</v>
      </c>
      <c r="AC47">
        <v>0.01</v>
      </c>
      <c r="AD47">
        <v>0.01</v>
      </c>
      <c r="AE47">
        <v>0.01</v>
      </c>
      <c r="AF47">
        <v>0.01</v>
      </c>
      <c r="AG47">
        <v>0.01</v>
      </c>
      <c r="AH47">
        <v>0.01</v>
      </c>
      <c r="AI47">
        <v>0.01</v>
      </c>
      <c r="AJ47">
        <v>0.01</v>
      </c>
      <c r="AK47">
        <v>0.01</v>
      </c>
      <c r="AL47">
        <v>5109.7299999999996</v>
      </c>
    </row>
    <row r="48" spans="1:38" x14ac:dyDescent="0.25">
      <c r="A48" t="s">
        <v>821</v>
      </c>
      <c r="B48">
        <v>57</v>
      </c>
      <c r="C48">
        <v>1</v>
      </c>
      <c r="D48">
        <v>0.1</v>
      </c>
      <c r="E48">
        <v>0</v>
      </c>
      <c r="F48">
        <v>0.25</v>
      </c>
      <c r="G48">
        <v>1</v>
      </c>
      <c r="H48">
        <v>0.1</v>
      </c>
      <c r="I48">
        <v>0</v>
      </c>
      <c r="J48">
        <v>0.25</v>
      </c>
      <c r="K48">
        <v>0.01</v>
      </c>
      <c r="L48">
        <v>0.01</v>
      </c>
      <c r="M48">
        <v>0</v>
      </c>
      <c r="N48">
        <v>0.01</v>
      </c>
      <c r="O48">
        <v>0.01</v>
      </c>
      <c r="P48">
        <v>0</v>
      </c>
      <c r="Q48">
        <v>0.01</v>
      </c>
      <c r="R48">
        <v>0.01</v>
      </c>
      <c r="S48">
        <v>0</v>
      </c>
      <c r="T48">
        <v>0.01</v>
      </c>
      <c r="U48">
        <v>0.01</v>
      </c>
      <c r="V48">
        <v>0</v>
      </c>
      <c r="W48">
        <v>0.01</v>
      </c>
      <c r="X48">
        <v>0.01</v>
      </c>
      <c r="Y48">
        <v>0.01</v>
      </c>
      <c r="Z48">
        <v>0.01</v>
      </c>
      <c r="AA48">
        <v>0.01</v>
      </c>
      <c r="AB48">
        <v>0.01</v>
      </c>
      <c r="AC48">
        <v>0.01</v>
      </c>
      <c r="AD48">
        <v>0.01</v>
      </c>
      <c r="AE48">
        <v>0.01</v>
      </c>
      <c r="AF48">
        <v>0.01</v>
      </c>
      <c r="AG48">
        <v>0.01</v>
      </c>
      <c r="AH48">
        <v>0.01</v>
      </c>
      <c r="AI48">
        <v>0.01</v>
      </c>
      <c r="AJ48">
        <v>0.01</v>
      </c>
      <c r="AK48">
        <v>0.01</v>
      </c>
      <c r="AL48">
        <v>5101</v>
      </c>
    </row>
    <row r="49" spans="1:38" x14ac:dyDescent="0.25">
      <c r="A49" t="s">
        <v>837</v>
      </c>
      <c r="B49">
        <v>75</v>
      </c>
      <c r="C49">
        <v>0</v>
      </c>
      <c r="D49">
        <v>0.45</v>
      </c>
      <c r="E49">
        <v>0</v>
      </c>
      <c r="F49">
        <v>0</v>
      </c>
      <c r="G49">
        <v>0</v>
      </c>
      <c r="H49">
        <v>0.45</v>
      </c>
      <c r="I49">
        <v>0</v>
      </c>
      <c r="J49">
        <v>0</v>
      </c>
      <c r="K49">
        <v>0.01</v>
      </c>
      <c r="L49">
        <v>0.01</v>
      </c>
      <c r="M49">
        <v>0</v>
      </c>
      <c r="N49">
        <v>0.01</v>
      </c>
      <c r="O49">
        <v>0.01</v>
      </c>
      <c r="P49">
        <v>0</v>
      </c>
      <c r="Q49">
        <v>0.01</v>
      </c>
      <c r="R49">
        <v>0.01</v>
      </c>
      <c r="S49">
        <v>0</v>
      </c>
      <c r="T49">
        <v>0.01</v>
      </c>
      <c r="U49">
        <v>0.99</v>
      </c>
      <c r="V49">
        <v>0</v>
      </c>
      <c r="W49">
        <v>0.01</v>
      </c>
      <c r="X49">
        <v>0.01</v>
      </c>
      <c r="Y49">
        <v>0.01</v>
      </c>
      <c r="Z49">
        <v>0.01</v>
      </c>
      <c r="AA49">
        <v>0.01</v>
      </c>
      <c r="AB49">
        <v>0.01</v>
      </c>
      <c r="AC49">
        <v>0.01</v>
      </c>
      <c r="AD49">
        <v>0.01</v>
      </c>
      <c r="AE49">
        <v>0.01</v>
      </c>
      <c r="AF49">
        <v>0.01</v>
      </c>
      <c r="AG49">
        <v>0.99</v>
      </c>
      <c r="AH49">
        <v>0.01</v>
      </c>
      <c r="AI49">
        <v>0.01</v>
      </c>
      <c r="AJ49">
        <v>0.01</v>
      </c>
      <c r="AK49">
        <v>0.01</v>
      </c>
      <c r="AL49">
        <v>5081.17</v>
      </c>
    </row>
    <row r="50" spans="1:38" x14ac:dyDescent="0.25">
      <c r="A50" t="s">
        <v>839</v>
      </c>
      <c r="B50">
        <v>77</v>
      </c>
      <c r="C50">
        <v>0</v>
      </c>
      <c r="D50">
        <v>1</v>
      </c>
      <c r="E50">
        <v>0</v>
      </c>
      <c r="F50">
        <v>1</v>
      </c>
      <c r="G50">
        <v>0</v>
      </c>
      <c r="H50">
        <v>1</v>
      </c>
      <c r="I50">
        <v>0</v>
      </c>
      <c r="J50">
        <v>1</v>
      </c>
      <c r="K50">
        <v>0.01</v>
      </c>
      <c r="L50">
        <v>0.01</v>
      </c>
      <c r="M50">
        <v>0</v>
      </c>
      <c r="N50">
        <v>0.01</v>
      </c>
      <c r="O50">
        <v>0.01</v>
      </c>
      <c r="P50">
        <v>0</v>
      </c>
      <c r="Q50">
        <v>0.01</v>
      </c>
      <c r="R50">
        <v>0.01</v>
      </c>
      <c r="S50">
        <v>0</v>
      </c>
      <c r="T50">
        <v>0.01</v>
      </c>
      <c r="U50">
        <v>0.01</v>
      </c>
      <c r="V50">
        <v>0</v>
      </c>
      <c r="W50">
        <v>0.01</v>
      </c>
      <c r="X50">
        <v>0.01</v>
      </c>
      <c r="Y50">
        <v>0.01</v>
      </c>
      <c r="Z50">
        <v>0.01</v>
      </c>
      <c r="AA50">
        <v>0.01</v>
      </c>
      <c r="AB50">
        <v>0.01</v>
      </c>
      <c r="AC50">
        <v>0.01</v>
      </c>
      <c r="AD50">
        <v>0.01</v>
      </c>
      <c r="AE50">
        <v>0.01</v>
      </c>
      <c r="AF50">
        <v>0.01</v>
      </c>
      <c r="AG50">
        <v>0.01</v>
      </c>
      <c r="AH50">
        <v>0.01</v>
      </c>
      <c r="AI50">
        <v>0.01</v>
      </c>
      <c r="AJ50">
        <v>0.01</v>
      </c>
      <c r="AK50">
        <v>0.01</v>
      </c>
      <c r="AL50">
        <v>2528.9699999999998</v>
      </c>
    </row>
    <row r="51" spans="1:38" x14ac:dyDescent="0.25">
      <c r="A51" t="s">
        <v>829</v>
      </c>
      <c r="B51">
        <v>67</v>
      </c>
      <c r="C51">
        <v>0</v>
      </c>
      <c r="D51">
        <v>0.05</v>
      </c>
      <c r="E51">
        <v>1</v>
      </c>
      <c r="F51">
        <v>0.3</v>
      </c>
      <c r="G51">
        <v>0</v>
      </c>
      <c r="H51">
        <v>0.05</v>
      </c>
      <c r="I51">
        <v>1</v>
      </c>
      <c r="J51">
        <v>0.3</v>
      </c>
      <c r="K51">
        <v>0.01</v>
      </c>
      <c r="L51">
        <v>0.01</v>
      </c>
      <c r="M51">
        <v>0</v>
      </c>
      <c r="N51">
        <v>0.01</v>
      </c>
      <c r="O51">
        <v>0.01</v>
      </c>
      <c r="P51">
        <v>0</v>
      </c>
      <c r="Q51">
        <v>0.01</v>
      </c>
      <c r="R51">
        <v>0.1</v>
      </c>
      <c r="S51">
        <v>0</v>
      </c>
      <c r="T51">
        <v>0.01</v>
      </c>
      <c r="U51">
        <v>0.04</v>
      </c>
      <c r="V51">
        <v>0</v>
      </c>
      <c r="W51">
        <v>0.01</v>
      </c>
      <c r="X51">
        <v>0.01</v>
      </c>
      <c r="Y51">
        <v>0.01</v>
      </c>
      <c r="Z51">
        <v>0.01</v>
      </c>
      <c r="AA51">
        <v>0.01</v>
      </c>
      <c r="AB51">
        <v>0.01</v>
      </c>
      <c r="AC51">
        <v>0.01</v>
      </c>
      <c r="AD51">
        <v>0.1</v>
      </c>
      <c r="AE51">
        <v>0.01</v>
      </c>
      <c r="AF51">
        <v>0.01</v>
      </c>
      <c r="AG51">
        <v>0.04</v>
      </c>
      <c r="AH51">
        <v>0.01</v>
      </c>
      <c r="AI51">
        <v>0.01</v>
      </c>
      <c r="AJ51">
        <v>0.01</v>
      </c>
      <c r="AK51">
        <v>0.01</v>
      </c>
      <c r="AL51">
        <v>4411.3900000000003</v>
      </c>
    </row>
    <row r="52" spans="1:38" x14ac:dyDescent="0.25">
      <c r="A52" t="s">
        <v>800</v>
      </c>
      <c r="B52">
        <v>35</v>
      </c>
      <c r="C52">
        <v>1</v>
      </c>
      <c r="D52">
        <v>1</v>
      </c>
      <c r="E52">
        <v>1</v>
      </c>
      <c r="F52">
        <v>0.27</v>
      </c>
      <c r="G52">
        <v>1</v>
      </c>
      <c r="H52">
        <v>1</v>
      </c>
      <c r="I52">
        <v>1</v>
      </c>
      <c r="J52">
        <v>0.27</v>
      </c>
      <c r="K52">
        <v>0.01</v>
      </c>
      <c r="L52">
        <v>0.99</v>
      </c>
      <c r="M52">
        <v>0</v>
      </c>
      <c r="N52">
        <v>0.01</v>
      </c>
      <c r="O52">
        <v>0.99</v>
      </c>
      <c r="P52">
        <v>0</v>
      </c>
      <c r="Q52">
        <v>0.01</v>
      </c>
      <c r="R52">
        <v>0.01</v>
      </c>
      <c r="S52">
        <v>0</v>
      </c>
      <c r="T52">
        <v>0.01</v>
      </c>
      <c r="U52">
        <v>0.01</v>
      </c>
      <c r="V52">
        <v>0</v>
      </c>
      <c r="W52">
        <v>0.01</v>
      </c>
      <c r="X52">
        <v>0.99</v>
      </c>
      <c r="Y52">
        <v>0.01</v>
      </c>
      <c r="Z52">
        <v>0.01</v>
      </c>
      <c r="AA52">
        <v>0.99</v>
      </c>
      <c r="AB52">
        <v>0.01</v>
      </c>
      <c r="AC52">
        <v>0.01</v>
      </c>
      <c r="AD52">
        <v>0.01</v>
      </c>
      <c r="AE52">
        <v>0.01</v>
      </c>
      <c r="AF52">
        <v>0.01</v>
      </c>
      <c r="AG52">
        <v>0.01</v>
      </c>
      <c r="AH52">
        <v>0.01</v>
      </c>
      <c r="AI52">
        <v>0.01</v>
      </c>
      <c r="AJ52">
        <v>0.01</v>
      </c>
      <c r="AK52">
        <v>0.02</v>
      </c>
      <c r="AL52">
        <v>5025.1899999999996</v>
      </c>
    </row>
    <row r="53" spans="1:38" x14ac:dyDescent="0.25">
      <c r="A53" t="s">
        <v>817</v>
      </c>
      <c r="B53">
        <v>53</v>
      </c>
      <c r="C53">
        <v>1</v>
      </c>
      <c r="D53">
        <v>0.85</v>
      </c>
      <c r="E53">
        <v>0.3</v>
      </c>
      <c r="F53">
        <v>0.49</v>
      </c>
      <c r="G53">
        <v>1</v>
      </c>
      <c r="H53">
        <v>0.85</v>
      </c>
      <c r="I53">
        <v>0.3</v>
      </c>
      <c r="J53">
        <v>0.49</v>
      </c>
      <c r="K53">
        <v>0.01</v>
      </c>
      <c r="L53">
        <v>0.01</v>
      </c>
      <c r="M53">
        <v>0</v>
      </c>
      <c r="N53">
        <v>0.01</v>
      </c>
      <c r="O53">
        <v>0.01</v>
      </c>
      <c r="P53">
        <v>0</v>
      </c>
      <c r="Q53">
        <v>0.01</v>
      </c>
      <c r="R53">
        <v>0.01</v>
      </c>
      <c r="S53">
        <v>0</v>
      </c>
      <c r="T53">
        <v>0.01</v>
      </c>
      <c r="U53">
        <v>0.01</v>
      </c>
      <c r="V53">
        <v>0</v>
      </c>
      <c r="W53">
        <v>0.01</v>
      </c>
      <c r="X53">
        <v>0.01</v>
      </c>
      <c r="Y53">
        <v>0.01</v>
      </c>
      <c r="Z53">
        <v>0.01</v>
      </c>
      <c r="AA53">
        <v>0.01</v>
      </c>
      <c r="AB53">
        <v>0.01</v>
      </c>
      <c r="AC53">
        <v>0.01</v>
      </c>
      <c r="AD53">
        <v>0.01</v>
      </c>
      <c r="AE53">
        <v>0.01</v>
      </c>
      <c r="AF53">
        <v>0.01</v>
      </c>
      <c r="AG53">
        <v>0.01</v>
      </c>
      <c r="AH53">
        <v>0.01</v>
      </c>
      <c r="AI53">
        <v>0.01</v>
      </c>
      <c r="AJ53">
        <v>0.01</v>
      </c>
      <c r="AK53">
        <v>0.01</v>
      </c>
      <c r="AL53">
        <v>4645.3500000000004</v>
      </c>
    </row>
    <row r="54" spans="1:38" x14ac:dyDescent="0.25">
      <c r="A54" t="s">
        <v>843</v>
      </c>
      <c r="B54">
        <v>81</v>
      </c>
      <c r="C54">
        <v>1</v>
      </c>
      <c r="D54">
        <v>1</v>
      </c>
      <c r="E54">
        <v>0.1</v>
      </c>
      <c r="F54">
        <v>0.34</v>
      </c>
      <c r="G54">
        <v>1</v>
      </c>
      <c r="H54">
        <v>1</v>
      </c>
      <c r="I54">
        <v>0.1</v>
      </c>
      <c r="J54">
        <v>0.34</v>
      </c>
      <c r="K54">
        <v>0.01</v>
      </c>
      <c r="L54">
        <v>0.3</v>
      </c>
      <c r="M54">
        <v>0</v>
      </c>
      <c r="N54">
        <v>0.01</v>
      </c>
      <c r="O54">
        <v>0.3</v>
      </c>
      <c r="P54">
        <v>0</v>
      </c>
      <c r="Q54">
        <v>0.01</v>
      </c>
      <c r="R54">
        <v>0.01</v>
      </c>
      <c r="S54">
        <v>0</v>
      </c>
      <c r="T54">
        <v>0.01</v>
      </c>
      <c r="U54">
        <v>0.01</v>
      </c>
      <c r="V54">
        <v>0</v>
      </c>
      <c r="W54">
        <v>0.01</v>
      </c>
      <c r="X54">
        <v>0.3</v>
      </c>
      <c r="Y54">
        <v>0.01</v>
      </c>
      <c r="Z54">
        <v>0.01</v>
      </c>
      <c r="AA54">
        <v>0.3</v>
      </c>
      <c r="AB54">
        <v>0.01</v>
      </c>
      <c r="AC54">
        <v>0.01</v>
      </c>
      <c r="AD54">
        <v>0.2</v>
      </c>
      <c r="AE54">
        <v>0.01</v>
      </c>
      <c r="AF54">
        <v>0.01</v>
      </c>
      <c r="AG54">
        <v>0.01</v>
      </c>
      <c r="AH54">
        <v>0.01</v>
      </c>
      <c r="AI54">
        <v>0.01</v>
      </c>
      <c r="AJ54">
        <v>0.2</v>
      </c>
      <c r="AK54">
        <v>0.05</v>
      </c>
      <c r="AL54">
        <v>4922.58</v>
      </c>
    </row>
    <row r="55" spans="1:38" x14ac:dyDescent="0.25">
      <c r="A55" t="s">
        <v>816</v>
      </c>
      <c r="B55">
        <v>52</v>
      </c>
      <c r="C55">
        <v>0</v>
      </c>
      <c r="D55">
        <v>0.1</v>
      </c>
      <c r="E55">
        <v>0.45</v>
      </c>
      <c r="F55">
        <v>0</v>
      </c>
      <c r="G55">
        <v>0</v>
      </c>
      <c r="H55">
        <v>0.1</v>
      </c>
      <c r="I55">
        <v>0.45</v>
      </c>
      <c r="J55">
        <v>0</v>
      </c>
      <c r="K55">
        <v>0.01</v>
      </c>
      <c r="L55">
        <v>0.01</v>
      </c>
      <c r="M55">
        <v>0</v>
      </c>
      <c r="N55">
        <v>0.01</v>
      </c>
      <c r="O55">
        <v>0.01</v>
      </c>
      <c r="P55">
        <v>0</v>
      </c>
      <c r="Q55">
        <v>0.01</v>
      </c>
      <c r="R55">
        <v>0.01</v>
      </c>
      <c r="S55">
        <v>0</v>
      </c>
      <c r="T55">
        <v>0.01</v>
      </c>
      <c r="U55">
        <v>0.01</v>
      </c>
      <c r="V55">
        <v>0</v>
      </c>
      <c r="W55">
        <v>0.01</v>
      </c>
      <c r="X55">
        <v>0.01</v>
      </c>
      <c r="Y55">
        <v>0.01</v>
      </c>
      <c r="Z55">
        <v>0.01</v>
      </c>
      <c r="AA55">
        <v>0.01</v>
      </c>
      <c r="AB55">
        <v>0.01</v>
      </c>
      <c r="AC55">
        <v>0.01</v>
      </c>
      <c r="AD55">
        <v>0.01</v>
      </c>
      <c r="AE55">
        <v>0.01</v>
      </c>
      <c r="AF55">
        <v>0.01</v>
      </c>
      <c r="AG55">
        <v>0.01</v>
      </c>
      <c r="AH55">
        <v>0.01</v>
      </c>
      <c r="AI55">
        <v>0.01</v>
      </c>
      <c r="AJ55">
        <v>0.01</v>
      </c>
      <c r="AK55">
        <v>0.01</v>
      </c>
      <c r="AL55">
        <v>3550.61</v>
      </c>
    </row>
    <row r="56" spans="1:38" x14ac:dyDescent="0.25">
      <c r="A56" t="s">
        <v>781</v>
      </c>
      <c r="B56">
        <v>1</v>
      </c>
      <c r="C56">
        <v>1</v>
      </c>
      <c r="D56">
        <v>0.35</v>
      </c>
      <c r="E56">
        <v>0.19</v>
      </c>
      <c r="F56">
        <v>1</v>
      </c>
      <c r="G56">
        <v>1</v>
      </c>
      <c r="H56">
        <v>0.35</v>
      </c>
      <c r="I56">
        <v>0.19</v>
      </c>
      <c r="J56">
        <v>1</v>
      </c>
      <c r="K56">
        <v>0.01</v>
      </c>
      <c r="L56">
        <v>0.01</v>
      </c>
      <c r="M56">
        <v>0</v>
      </c>
      <c r="N56">
        <v>0.01</v>
      </c>
      <c r="O56">
        <v>0.01</v>
      </c>
      <c r="P56">
        <v>0</v>
      </c>
      <c r="Q56">
        <v>0.01</v>
      </c>
      <c r="R56">
        <v>0.1</v>
      </c>
      <c r="S56">
        <v>0</v>
      </c>
      <c r="T56">
        <v>0.01</v>
      </c>
      <c r="U56">
        <v>0.01</v>
      </c>
      <c r="V56">
        <v>0</v>
      </c>
      <c r="W56">
        <v>0.01</v>
      </c>
      <c r="X56">
        <v>0.99</v>
      </c>
      <c r="Y56">
        <v>0.01</v>
      </c>
      <c r="Z56">
        <v>0.01</v>
      </c>
      <c r="AA56">
        <v>0.01</v>
      </c>
      <c r="AB56">
        <v>0.01</v>
      </c>
      <c r="AC56">
        <v>0.01</v>
      </c>
      <c r="AD56">
        <v>0.01</v>
      </c>
      <c r="AE56">
        <v>0.01</v>
      </c>
      <c r="AF56">
        <v>0.01</v>
      </c>
      <c r="AG56">
        <v>0.01</v>
      </c>
      <c r="AH56">
        <v>0.01</v>
      </c>
      <c r="AI56">
        <v>0.01</v>
      </c>
      <c r="AJ56">
        <v>0.01</v>
      </c>
      <c r="AK56">
        <v>0.01</v>
      </c>
      <c r="AL56">
        <v>4792.24</v>
      </c>
    </row>
    <row r="57" spans="1:38" x14ac:dyDescent="0.25">
      <c r="A57" t="s">
        <v>806</v>
      </c>
      <c r="B57">
        <v>41</v>
      </c>
      <c r="C57">
        <v>0</v>
      </c>
      <c r="D57">
        <v>0</v>
      </c>
      <c r="E57">
        <v>0</v>
      </c>
      <c r="F57">
        <v>0</v>
      </c>
      <c r="G57">
        <v>0</v>
      </c>
      <c r="H57">
        <v>0</v>
      </c>
      <c r="I57">
        <v>0</v>
      </c>
      <c r="J57">
        <v>0</v>
      </c>
      <c r="K57">
        <v>0.01</v>
      </c>
      <c r="L57">
        <v>0.01</v>
      </c>
      <c r="M57">
        <v>0</v>
      </c>
      <c r="N57">
        <v>0.01</v>
      </c>
      <c r="O57">
        <v>0.01</v>
      </c>
      <c r="P57">
        <v>0</v>
      </c>
      <c r="Q57">
        <v>0.01</v>
      </c>
      <c r="R57">
        <v>0.01</v>
      </c>
      <c r="S57">
        <v>0</v>
      </c>
      <c r="T57">
        <v>0.01</v>
      </c>
      <c r="U57">
        <v>0.01</v>
      </c>
      <c r="V57">
        <v>0</v>
      </c>
      <c r="W57">
        <v>0.01</v>
      </c>
      <c r="X57">
        <v>0.01</v>
      </c>
      <c r="Y57">
        <v>0.01</v>
      </c>
      <c r="Z57">
        <v>0.01</v>
      </c>
      <c r="AA57">
        <v>0.01</v>
      </c>
      <c r="AB57">
        <v>0.01</v>
      </c>
      <c r="AC57">
        <v>0.01</v>
      </c>
      <c r="AD57">
        <v>0.01</v>
      </c>
      <c r="AE57">
        <v>0.01</v>
      </c>
      <c r="AF57">
        <v>0.01</v>
      </c>
      <c r="AG57">
        <v>0.01</v>
      </c>
      <c r="AH57">
        <v>0.01</v>
      </c>
      <c r="AI57">
        <v>0.01</v>
      </c>
      <c r="AJ57">
        <v>0.01</v>
      </c>
      <c r="AK57">
        <v>0.01</v>
      </c>
      <c r="AL57">
        <v>4547.09</v>
      </c>
    </row>
    <row r="58" spans="1:38" x14ac:dyDescent="0.25">
      <c r="A58" t="s">
        <v>847</v>
      </c>
      <c r="B58">
        <v>164</v>
      </c>
      <c r="C58">
        <v>0.25</v>
      </c>
      <c r="D58">
        <v>0</v>
      </c>
      <c r="E58">
        <v>0.25</v>
      </c>
      <c r="F58">
        <v>0</v>
      </c>
      <c r="G58">
        <v>0.25</v>
      </c>
      <c r="H58">
        <v>0</v>
      </c>
      <c r="I58">
        <v>0.25</v>
      </c>
      <c r="J58">
        <v>0</v>
      </c>
      <c r="K58">
        <v>0.01</v>
      </c>
      <c r="L58">
        <v>0.15</v>
      </c>
      <c r="M58">
        <v>0</v>
      </c>
      <c r="N58">
        <v>0.01</v>
      </c>
      <c r="O58">
        <v>0.15</v>
      </c>
      <c r="P58">
        <v>0</v>
      </c>
      <c r="Q58">
        <v>0.01</v>
      </c>
      <c r="R58">
        <v>0.15</v>
      </c>
      <c r="S58">
        <v>0</v>
      </c>
      <c r="T58">
        <v>0.01</v>
      </c>
      <c r="U58">
        <v>0.01</v>
      </c>
      <c r="V58">
        <v>0</v>
      </c>
      <c r="W58">
        <v>0.01</v>
      </c>
      <c r="X58">
        <v>0.1</v>
      </c>
      <c r="Y58">
        <v>0.01</v>
      </c>
      <c r="Z58">
        <v>0.01</v>
      </c>
      <c r="AA58">
        <v>0.3</v>
      </c>
      <c r="AB58">
        <v>0.01</v>
      </c>
      <c r="AC58">
        <v>0.01</v>
      </c>
      <c r="AD58">
        <v>0.01</v>
      </c>
      <c r="AE58">
        <v>0.01</v>
      </c>
      <c r="AF58">
        <v>0.01</v>
      </c>
      <c r="AG58">
        <v>0.01</v>
      </c>
      <c r="AH58">
        <v>0.01</v>
      </c>
      <c r="AI58">
        <v>0.01</v>
      </c>
      <c r="AJ58">
        <v>0.01</v>
      </c>
      <c r="AK58">
        <v>0.01</v>
      </c>
      <c r="AL58">
        <v>2362</v>
      </c>
    </row>
    <row r="59" spans="1:38" x14ac:dyDescent="0.25">
      <c r="A59" t="s">
        <v>827</v>
      </c>
      <c r="B59">
        <v>65</v>
      </c>
      <c r="C59">
        <v>0.75</v>
      </c>
      <c r="D59">
        <v>1</v>
      </c>
      <c r="E59">
        <v>0.1</v>
      </c>
      <c r="F59">
        <v>0.15</v>
      </c>
      <c r="G59">
        <v>0.75</v>
      </c>
      <c r="H59">
        <v>1</v>
      </c>
      <c r="I59">
        <v>0.1</v>
      </c>
      <c r="J59">
        <v>0.15</v>
      </c>
      <c r="K59">
        <v>0.01</v>
      </c>
      <c r="L59">
        <v>0.99</v>
      </c>
      <c r="M59">
        <v>0</v>
      </c>
      <c r="N59">
        <v>0.01</v>
      </c>
      <c r="O59">
        <v>0.99</v>
      </c>
      <c r="P59">
        <v>0</v>
      </c>
      <c r="Q59">
        <v>0.01</v>
      </c>
      <c r="R59">
        <v>0.99</v>
      </c>
      <c r="S59">
        <v>0</v>
      </c>
      <c r="T59">
        <v>0.01</v>
      </c>
      <c r="U59">
        <v>0.99</v>
      </c>
      <c r="V59">
        <v>0</v>
      </c>
      <c r="W59">
        <v>0.01</v>
      </c>
      <c r="X59">
        <v>0.99</v>
      </c>
      <c r="Y59">
        <v>0.01</v>
      </c>
      <c r="Z59">
        <v>0.01</v>
      </c>
      <c r="AA59">
        <v>0.99</v>
      </c>
      <c r="AB59">
        <v>0.01</v>
      </c>
      <c r="AC59">
        <v>0.01</v>
      </c>
      <c r="AD59">
        <v>0.99</v>
      </c>
      <c r="AE59">
        <v>0.01</v>
      </c>
      <c r="AF59">
        <v>0.01</v>
      </c>
      <c r="AG59">
        <v>0.99</v>
      </c>
      <c r="AH59">
        <v>0.01</v>
      </c>
      <c r="AI59">
        <v>0.01</v>
      </c>
      <c r="AJ59">
        <v>0.01</v>
      </c>
      <c r="AK59">
        <v>0.01</v>
      </c>
      <c r="AL59">
        <v>4508.7</v>
      </c>
    </row>
    <row r="60" spans="1:38" x14ac:dyDescent="0.25">
      <c r="A60" t="s">
        <v>830</v>
      </c>
      <c r="B60">
        <v>68</v>
      </c>
      <c r="C60">
        <v>0</v>
      </c>
      <c r="D60">
        <v>0</v>
      </c>
      <c r="E60">
        <v>0.6</v>
      </c>
      <c r="F60">
        <v>0</v>
      </c>
      <c r="G60">
        <v>0</v>
      </c>
      <c r="H60">
        <v>0</v>
      </c>
      <c r="I60">
        <v>0.6</v>
      </c>
      <c r="J60">
        <v>0</v>
      </c>
      <c r="K60">
        <v>0.01</v>
      </c>
      <c r="L60">
        <v>0.75</v>
      </c>
      <c r="M60">
        <v>0</v>
      </c>
      <c r="N60">
        <v>0.01</v>
      </c>
      <c r="O60">
        <v>0.75</v>
      </c>
      <c r="P60">
        <v>0</v>
      </c>
      <c r="Q60">
        <v>0.01</v>
      </c>
      <c r="R60">
        <v>0.75</v>
      </c>
      <c r="S60">
        <v>0</v>
      </c>
      <c r="T60">
        <v>0.01</v>
      </c>
      <c r="U60">
        <v>0.01</v>
      </c>
      <c r="V60">
        <v>0</v>
      </c>
      <c r="W60">
        <v>0.01</v>
      </c>
      <c r="X60">
        <v>0.99</v>
      </c>
      <c r="Y60">
        <v>0.25</v>
      </c>
      <c r="Z60">
        <v>0.01</v>
      </c>
      <c r="AA60">
        <v>0.99</v>
      </c>
      <c r="AB60">
        <v>0.25</v>
      </c>
      <c r="AC60">
        <v>0.01</v>
      </c>
      <c r="AD60">
        <v>0.99</v>
      </c>
      <c r="AE60">
        <v>0.25</v>
      </c>
      <c r="AF60">
        <v>0.01</v>
      </c>
      <c r="AG60">
        <v>0.99</v>
      </c>
      <c r="AH60">
        <v>0.25</v>
      </c>
      <c r="AI60">
        <v>0.01</v>
      </c>
      <c r="AJ60">
        <v>0.99</v>
      </c>
      <c r="AK60">
        <v>0.05</v>
      </c>
      <c r="AL60">
        <v>4492.05</v>
      </c>
    </row>
    <row r="61" spans="1:38" x14ac:dyDescent="0.25">
      <c r="A61" t="s">
        <v>801</v>
      </c>
      <c r="B61">
        <v>36</v>
      </c>
      <c r="C61">
        <v>0.05</v>
      </c>
      <c r="D61">
        <v>0</v>
      </c>
      <c r="E61">
        <v>0</v>
      </c>
      <c r="F61">
        <v>0</v>
      </c>
      <c r="G61">
        <v>0.05</v>
      </c>
      <c r="H61">
        <v>0</v>
      </c>
      <c r="I61">
        <v>0</v>
      </c>
      <c r="J61">
        <v>0</v>
      </c>
      <c r="K61">
        <v>0.01</v>
      </c>
      <c r="L61">
        <v>0.99</v>
      </c>
      <c r="M61">
        <v>0</v>
      </c>
      <c r="N61">
        <v>0.01</v>
      </c>
      <c r="O61">
        <v>0.99</v>
      </c>
      <c r="P61">
        <v>0</v>
      </c>
      <c r="Q61">
        <v>0.01</v>
      </c>
      <c r="R61">
        <v>0.99</v>
      </c>
      <c r="S61">
        <v>0</v>
      </c>
      <c r="T61">
        <v>0.01</v>
      </c>
      <c r="U61">
        <v>0.99</v>
      </c>
      <c r="V61">
        <v>0</v>
      </c>
      <c r="W61">
        <v>0.01</v>
      </c>
      <c r="X61">
        <v>0.05</v>
      </c>
      <c r="Y61">
        <v>0.01</v>
      </c>
      <c r="Z61">
        <v>0.01</v>
      </c>
      <c r="AA61">
        <v>0.05</v>
      </c>
      <c r="AB61">
        <v>0.01</v>
      </c>
      <c r="AC61">
        <v>0.01</v>
      </c>
      <c r="AD61">
        <v>0.03</v>
      </c>
      <c r="AE61">
        <v>0.01</v>
      </c>
      <c r="AF61">
        <v>0.01</v>
      </c>
      <c r="AG61">
        <v>0.05</v>
      </c>
      <c r="AH61">
        <v>0.01</v>
      </c>
      <c r="AI61">
        <v>0.01</v>
      </c>
      <c r="AJ61">
        <v>0.06</v>
      </c>
      <c r="AK61">
        <v>0.01</v>
      </c>
      <c r="AL61">
        <v>3395.67</v>
      </c>
    </row>
    <row r="62" spans="1:38" x14ac:dyDescent="0.25">
      <c r="A62" t="s">
        <v>824</v>
      </c>
      <c r="B62">
        <v>61</v>
      </c>
      <c r="C62">
        <v>0</v>
      </c>
      <c r="D62">
        <v>0</v>
      </c>
      <c r="E62">
        <v>0</v>
      </c>
      <c r="F62">
        <v>0</v>
      </c>
      <c r="G62">
        <v>0</v>
      </c>
      <c r="H62">
        <v>0</v>
      </c>
      <c r="I62">
        <v>0</v>
      </c>
      <c r="J62">
        <v>0</v>
      </c>
      <c r="K62">
        <v>0.01</v>
      </c>
      <c r="L62">
        <v>0.05</v>
      </c>
      <c r="M62">
        <v>0</v>
      </c>
      <c r="N62">
        <v>0.01</v>
      </c>
      <c r="O62">
        <v>0.05</v>
      </c>
      <c r="P62">
        <v>0</v>
      </c>
      <c r="Q62">
        <v>0.01</v>
      </c>
      <c r="R62">
        <v>0.05</v>
      </c>
      <c r="S62">
        <v>0</v>
      </c>
      <c r="T62">
        <v>0.01</v>
      </c>
      <c r="U62">
        <v>0.05</v>
      </c>
      <c r="V62">
        <v>0</v>
      </c>
      <c r="W62">
        <v>0.01</v>
      </c>
      <c r="X62">
        <v>0.05</v>
      </c>
      <c r="Y62">
        <v>0.01</v>
      </c>
      <c r="Z62">
        <v>0.01</v>
      </c>
      <c r="AA62">
        <v>0.99</v>
      </c>
      <c r="AB62">
        <v>0.01</v>
      </c>
      <c r="AC62">
        <v>0.01</v>
      </c>
      <c r="AD62">
        <v>0.05</v>
      </c>
      <c r="AE62">
        <v>0.01</v>
      </c>
      <c r="AF62">
        <v>0.01</v>
      </c>
      <c r="AG62">
        <v>0.06</v>
      </c>
      <c r="AH62">
        <v>0.05</v>
      </c>
      <c r="AI62">
        <v>0.01</v>
      </c>
      <c r="AJ62">
        <v>0.06</v>
      </c>
      <c r="AK62">
        <v>0.05</v>
      </c>
      <c r="AL62">
        <v>4606.3100000000004</v>
      </c>
    </row>
    <row r="63" spans="1:38" x14ac:dyDescent="0.25">
      <c r="A63" t="s">
        <v>815</v>
      </c>
      <c r="B63">
        <v>51</v>
      </c>
      <c r="C63">
        <v>0.05</v>
      </c>
      <c r="D63">
        <v>1</v>
      </c>
      <c r="E63">
        <v>0.12</v>
      </c>
      <c r="F63">
        <v>1</v>
      </c>
      <c r="G63">
        <v>0.05</v>
      </c>
      <c r="H63">
        <v>1</v>
      </c>
      <c r="I63">
        <v>0.12</v>
      </c>
      <c r="J63">
        <v>1</v>
      </c>
      <c r="K63">
        <v>0.01</v>
      </c>
      <c r="L63">
        <v>0.02</v>
      </c>
      <c r="M63">
        <v>0</v>
      </c>
      <c r="N63">
        <v>0.01</v>
      </c>
      <c r="O63">
        <v>0.01</v>
      </c>
      <c r="P63">
        <v>0</v>
      </c>
      <c r="Q63">
        <v>0.01</v>
      </c>
      <c r="R63">
        <v>0.01</v>
      </c>
      <c r="S63">
        <v>0</v>
      </c>
      <c r="T63">
        <v>0.01</v>
      </c>
      <c r="U63">
        <v>0.01</v>
      </c>
      <c r="V63">
        <v>0</v>
      </c>
      <c r="W63">
        <v>0.01</v>
      </c>
      <c r="X63">
        <v>0.01</v>
      </c>
      <c r="Y63">
        <v>0.01</v>
      </c>
      <c r="Z63">
        <v>0.01</v>
      </c>
      <c r="AA63">
        <v>0.01</v>
      </c>
      <c r="AB63">
        <v>0.01</v>
      </c>
      <c r="AC63">
        <v>0.01</v>
      </c>
      <c r="AD63">
        <v>0.25</v>
      </c>
      <c r="AE63">
        <v>0.01</v>
      </c>
      <c r="AF63">
        <v>0.01</v>
      </c>
      <c r="AG63">
        <v>0.01</v>
      </c>
      <c r="AH63">
        <v>0.01</v>
      </c>
      <c r="AI63">
        <v>0.01</v>
      </c>
      <c r="AJ63">
        <v>0.01</v>
      </c>
      <c r="AK63">
        <v>0.01</v>
      </c>
      <c r="AL63">
        <v>3724.76</v>
      </c>
    </row>
    <row r="64" spans="1:38" x14ac:dyDescent="0.25">
      <c r="A64" t="s">
        <v>811</v>
      </c>
      <c r="B64">
        <v>47</v>
      </c>
      <c r="C64">
        <v>0.7</v>
      </c>
      <c r="D64">
        <v>0.1</v>
      </c>
      <c r="E64">
        <v>0</v>
      </c>
      <c r="F64">
        <v>0.45</v>
      </c>
      <c r="G64">
        <v>0.7</v>
      </c>
      <c r="H64">
        <v>0.1</v>
      </c>
      <c r="I64">
        <v>0</v>
      </c>
      <c r="J64">
        <v>0.45</v>
      </c>
      <c r="K64">
        <v>0.01</v>
      </c>
      <c r="L64">
        <v>0.01</v>
      </c>
      <c r="M64">
        <v>0</v>
      </c>
      <c r="N64">
        <v>0.01</v>
      </c>
      <c r="O64">
        <v>0.01</v>
      </c>
      <c r="P64">
        <v>0</v>
      </c>
      <c r="Q64">
        <v>0.01</v>
      </c>
      <c r="R64">
        <v>0.01</v>
      </c>
      <c r="S64">
        <v>0</v>
      </c>
      <c r="T64">
        <v>0.01</v>
      </c>
      <c r="U64">
        <v>0.01</v>
      </c>
      <c r="V64">
        <v>0</v>
      </c>
      <c r="W64">
        <v>0.01</v>
      </c>
      <c r="X64">
        <v>0.01</v>
      </c>
      <c r="Y64">
        <v>0.01</v>
      </c>
      <c r="Z64">
        <v>0.01</v>
      </c>
      <c r="AA64">
        <v>0.01</v>
      </c>
      <c r="AB64">
        <v>0.01</v>
      </c>
      <c r="AC64">
        <v>0.01</v>
      </c>
      <c r="AD64">
        <v>0.01</v>
      </c>
      <c r="AE64">
        <v>0.01</v>
      </c>
      <c r="AF64">
        <v>0.01</v>
      </c>
      <c r="AG64">
        <v>0.01</v>
      </c>
      <c r="AH64">
        <v>0.01</v>
      </c>
      <c r="AI64">
        <v>0.01</v>
      </c>
      <c r="AJ64">
        <v>0.01</v>
      </c>
      <c r="AK64">
        <v>0.01</v>
      </c>
      <c r="AL64">
        <v>3296.33</v>
      </c>
    </row>
    <row r="65" spans="1:38" x14ac:dyDescent="0.25">
      <c r="A65" t="s">
        <v>788</v>
      </c>
      <c r="B65">
        <v>15</v>
      </c>
      <c r="C65">
        <v>1</v>
      </c>
      <c r="D65">
        <v>1</v>
      </c>
      <c r="E65">
        <v>0</v>
      </c>
      <c r="F65">
        <v>0.55000000000000004</v>
      </c>
      <c r="G65">
        <v>1</v>
      </c>
      <c r="H65">
        <v>1</v>
      </c>
      <c r="I65">
        <v>0</v>
      </c>
      <c r="J65">
        <v>0.55000000000000004</v>
      </c>
      <c r="K65">
        <v>0.01</v>
      </c>
      <c r="L65">
        <v>0.99</v>
      </c>
      <c r="M65">
        <v>0</v>
      </c>
      <c r="N65">
        <v>0.01</v>
      </c>
      <c r="O65">
        <v>0.99</v>
      </c>
      <c r="P65">
        <v>0</v>
      </c>
      <c r="Q65">
        <v>0.01</v>
      </c>
      <c r="R65">
        <v>0.99</v>
      </c>
      <c r="S65">
        <v>0</v>
      </c>
      <c r="T65">
        <v>0.01</v>
      </c>
      <c r="U65">
        <v>0.01</v>
      </c>
      <c r="V65">
        <v>0</v>
      </c>
      <c r="W65">
        <v>0.01</v>
      </c>
      <c r="X65">
        <v>0.1</v>
      </c>
      <c r="Y65">
        <v>0.01</v>
      </c>
      <c r="Z65">
        <v>0.01</v>
      </c>
      <c r="AA65">
        <v>0.1</v>
      </c>
      <c r="AB65">
        <v>0.01</v>
      </c>
      <c r="AC65">
        <v>0.01</v>
      </c>
      <c r="AD65">
        <v>0.1</v>
      </c>
      <c r="AE65">
        <v>0.01</v>
      </c>
      <c r="AF65">
        <v>0.01</v>
      </c>
      <c r="AG65">
        <v>0.1</v>
      </c>
      <c r="AH65">
        <v>0.01</v>
      </c>
      <c r="AI65">
        <v>0.01</v>
      </c>
      <c r="AJ65">
        <v>0.1</v>
      </c>
      <c r="AK65">
        <v>0.01</v>
      </c>
      <c r="AL65">
        <v>4985.76</v>
      </c>
    </row>
    <row r="66" spans="1:38" x14ac:dyDescent="0.25">
      <c r="A66" t="s">
        <v>803</v>
      </c>
      <c r="B66">
        <v>38</v>
      </c>
      <c r="C66">
        <v>0.7</v>
      </c>
      <c r="D66">
        <v>0.25</v>
      </c>
      <c r="E66">
        <v>0</v>
      </c>
      <c r="F66">
        <v>0</v>
      </c>
      <c r="G66">
        <v>0.7</v>
      </c>
      <c r="H66">
        <v>0.25</v>
      </c>
      <c r="I66">
        <v>0</v>
      </c>
      <c r="J66">
        <v>0</v>
      </c>
      <c r="K66">
        <v>0.01</v>
      </c>
      <c r="L66">
        <v>0.01</v>
      </c>
      <c r="M66">
        <v>0</v>
      </c>
      <c r="N66">
        <v>0.01</v>
      </c>
      <c r="O66">
        <v>0.01</v>
      </c>
      <c r="P66">
        <v>0</v>
      </c>
      <c r="Q66">
        <v>0.01</v>
      </c>
      <c r="R66">
        <v>0.01</v>
      </c>
      <c r="S66">
        <v>0</v>
      </c>
      <c r="T66">
        <v>0.01</v>
      </c>
      <c r="U66">
        <v>0.01</v>
      </c>
      <c r="V66">
        <v>0</v>
      </c>
      <c r="W66">
        <v>0.01</v>
      </c>
      <c r="X66">
        <v>0.01</v>
      </c>
      <c r="Y66">
        <v>0.01</v>
      </c>
      <c r="Z66">
        <v>0.01</v>
      </c>
      <c r="AA66">
        <v>0.01</v>
      </c>
      <c r="AB66">
        <v>0.01</v>
      </c>
      <c r="AC66">
        <v>0.01</v>
      </c>
      <c r="AD66">
        <v>0.01</v>
      </c>
      <c r="AE66">
        <v>0.01</v>
      </c>
      <c r="AF66">
        <v>0.01</v>
      </c>
      <c r="AG66">
        <v>0.01</v>
      </c>
      <c r="AH66">
        <v>0.01</v>
      </c>
      <c r="AI66">
        <v>0.01</v>
      </c>
      <c r="AJ66">
        <v>0.01</v>
      </c>
      <c r="AK66">
        <v>0.01</v>
      </c>
      <c r="AL66">
        <v>4522.6099999999997</v>
      </c>
    </row>
    <row r="67" spans="1:38" x14ac:dyDescent="0.25">
      <c r="A67" t="s">
        <v>795</v>
      </c>
      <c r="B67">
        <v>30</v>
      </c>
      <c r="C67">
        <v>0.45</v>
      </c>
      <c r="D67">
        <v>0.25</v>
      </c>
      <c r="E67">
        <v>0.1</v>
      </c>
      <c r="F67">
        <v>0.45</v>
      </c>
      <c r="G67">
        <v>0.45</v>
      </c>
      <c r="H67">
        <v>0.25</v>
      </c>
      <c r="I67">
        <v>0.1</v>
      </c>
      <c r="J67">
        <v>0.45</v>
      </c>
      <c r="K67">
        <v>0.01</v>
      </c>
      <c r="L67">
        <v>0.01</v>
      </c>
      <c r="M67">
        <v>0</v>
      </c>
      <c r="N67">
        <v>0.01</v>
      </c>
      <c r="O67">
        <v>0.01</v>
      </c>
      <c r="P67">
        <v>0</v>
      </c>
      <c r="Q67">
        <v>0.01</v>
      </c>
      <c r="R67">
        <v>0.01</v>
      </c>
      <c r="S67">
        <v>0</v>
      </c>
      <c r="T67">
        <v>0.01</v>
      </c>
      <c r="U67">
        <v>0.01</v>
      </c>
      <c r="V67">
        <v>0</v>
      </c>
      <c r="W67">
        <v>0.01</v>
      </c>
      <c r="X67">
        <v>0.01</v>
      </c>
      <c r="Y67">
        <v>0.01</v>
      </c>
      <c r="Z67">
        <v>0.01</v>
      </c>
      <c r="AA67">
        <v>0.01</v>
      </c>
      <c r="AB67">
        <v>0.01</v>
      </c>
      <c r="AC67">
        <v>0.01</v>
      </c>
      <c r="AD67">
        <v>0.01</v>
      </c>
      <c r="AE67">
        <v>0.01</v>
      </c>
      <c r="AF67">
        <v>0.01</v>
      </c>
      <c r="AG67">
        <v>0.01</v>
      </c>
      <c r="AH67">
        <v>0.01</v>
      </c>
      <c r="AI67">
        <v>0.01</v>
      </c>
      <c r="AJ67">
        <v>0.01</v>
      </c>
      <c r="AK67">
        <v>0.01</v>
      </c>
      <c r="AL67">
        <v>4519.6000000000004</v>
      </c>
    </row>
    <row r="68" spans="1:38" x14ac:dyDescent="0.25">
      <c r="A68" t="s">
        <v>823</v>
      </c>
      <c r="B68">
        <v>59</v>
      </c>
      <c r="C68">
        <v>0</v>
      </c>
      <c r="D68">
        <v>0.6</v>
      </c>
      <c r="E68">
        <v>0.12</v>
      </c>
      <c r="F68">
        <v>0</v>
      </c>
      <c r="G68">
        <v>0</v>
      </c>
      <c r="H68">
        <v>0.6</v>
      </c>
      <c r="I68">
        <v>0.12</v>
      </c>
      <c r="J68">
        <v>0</v>
      </c>
      <c r="K68">
        <v>0.01</v>
      </c>
      <c r="L68">
        <v>0.01</v>
      </c>
      <c r="M68">
        <v>0</v>
      </c>
      <c r="N68">
        <v>0.01</v>
      </c>
      <c r="O68">
        <v>0.99</v>
      </c>
      <c r="P68">
        <v>0</v>
      </c>
      <c r="Q68">
        <v>0.01</v>
      </c>
      <c r="R68">
        <v>0.05</v>
      </c>
      <c r="S68">
        <v>0</v>
      </c>
      <c r="T68">
        <v>0.01</v>
      </c>
      <c r="U68">
        <v>0.01</v>
      </c>
      <c r="V68">
        <v>0</v>
      </c>
      <c r="W68">
        <v>0.01</v>
      </c>
      <c r="X68">
        <v>0.01</v>
      </c>
      <c r="Y68">
        <v>0.01</v>
      </c>
      <c r="Z68">
        <v>0.01</v>
      </c>
      <c r="AA68">
        <v>0.99</v>
      </c>
      <c r="AB68">
        <v>0.01</v>
      </c>
      <c r="AC68">
        <v>0.01</v>
      </c>
      <c r="AD68">
        <v>0.01</v>
      </c>
      <c r="AE68">
        <v>0.01</v>
      </c>
      <c r="AF68">
        <v>0.01</v>
      </c>
      <c r="AG68">
        <v>0.01</v>
      </c>
      <c r="AH68">
        <v>0.01</v>
      </c>
      <c r="AI68">
        <v>0.01</v>
      </c>
      <c r="AJ68">
        <v>0.01</v>
      </c>
      <c r="AK68">
        <v>0.01</v>
      </c>
      <c r="AL68">
        <v>4150.62</v>
      </c>
    </row>
    <row r="69" spans="1:38" x14ac:dyDescent="0.25">
      <c r="A69" t="s">
        <v>808</v>
      </c>
      <c r="B69">
        <v>43</v>
      </c>
      <c r="C69">
        <v>0</v>
      </c>
      <c r="D69">
        <v>0</v>
      </c>
      <c r="E69">
        <v>0</v>
      </c>
      <c r="F69">
        <v>0.3</v>
      </c>
      <c r="G69">
        <v>0</v>
      </c>
      <c r="H69">
        <v>0</v>
      </c>
      <c r="I69">
        <v>0</v>
      </c>
      <c r="J69">
        <v>0.3</v>
      </c>
      <c r="K69">
        <v>0.01</v>
      </c>
      <c r="L69">
        <v>0.01</v>
      </c>
      <c r="M69">
        <v>0</v>
      </c>
      <c r="N69">
        <v>0.01</v>
      </c>
      <c r="O69">
        <v>0.01</v>
      </c>
      <c r="P69">
        <v>0</v>
      </c>
      <c r="Q69">
        <v>0.01</v>
      </c>
      <c r="R69">
        <v>0.01</v>
      </c>
      <c r="S69">
        <v>0</v>
      </c>
      <c r="T69">
        <v>0.01</v>
      </c>
      <c r="U69">
        <v>0.01</v>
      </c>
      <c r="V69">
        <v>0</v>
      </c>
      <c r="W69">
        <v>0.01</v>
      </c>
      <c r="X69">
        <v>0.01</v>
      </c>
      <c r="Y69">
        <v>0.01</v>
      </c>
      <c r="Z69">
        <v>0.01</v>
      </c>
      <c r="AA69">
        <v>0.01</v>
      </c>
      <c r="AB69">
        <v>0.01</v>
      </c>
      <c r="AC69">
        <v>0.01</v>
      </c>
      <c r="AD69">
        <v>0.01</v>
      </c>
      <c r="AE69">
        <v>0.01</v>
      </c>
      <c r="AF69">
        <v>0.01</v>
      </c>
      <c r="AG69">
        <v>0.01</v>
      </c>
      <c r="AH69">
        <v>0.01</v>
      </c>
      <c r="AI69">
        <v>0.01</v>
      </c>
      <c r="AJ69">
        <v>0.01</v>
      </c>
      <c r="AK69">
        <v>0.01</v>
      </c>
      <c r="AL69">
        <v>4562.09</v>
      </c>
    </row>
    <row r="70" spans="1:38" x14ac:dyDescent="0.25">
      <c r="A70" t="s">
        <v>790</v>
      </c>
      <c r="B70">
        <v>24</v>
      </c>
      <c r="C70">
        <v>1</v>
      </c>
      <c r="D70">
        <v>1</v>
      </c>
      <c r="E70">
        <v>0</v>
      </c>
      <c r="F70">
        <v>0</v>
      </c>
      <c r="G70">
        <v>1</v>
      </c>
      <c r="H70">
        <v>1</v>
      </c>
      <c r="I70">
        <v>0</v>
      </c>
      <c r="J70">
        <v>0</v>
      </c>
      <c r="K70">
        <v>0.01</v>
      </c>
      <c r="L70">
        <v>0.01</v>
      </c>
      <c r="M70">
        <v>0</v>
      </c>
      <c r="N70">
        <v>0.01</v>
      </c>
      <c r="O70">
        <v>0.01</v>
      </c>
      <c r="P70">
        <v>0</v>
      </c>
      <c r="Q70">
        <v>0.01</v>
      </c>
      <c r="R70">
        <v>0.01</v>
      </c>
      <c r="S70">
        <v>0</v>
      </c>
      <c r="T70">
        <v>0.01</v>
      </c>
      <c r="U70">
        <v>0.01</v>
      </c>
      <c r="V70">
        <v>0</v>
      </c>
      <c r="W70">
        <v>0.01</v>
      </c>
      <c r="X70">
        <v>0.01</v>
      </c>
      <c r="Y70">
        <v>0.01</v>
      </c>
      <c r="Z70">
        <v>0.01</v>
      </c>
      <c r="AA70">
        <v>0.01</v>
      </c>
      <c r="AB70">
        <v>0.01</v>
      </c>
      <c r="AC70">
        <v>0.01</v>
      </c>
      <c r="AD70">
        <v>0.05</v>
      </c>
      <c r="AE70">
        <v>0.01</v>
      </c>
      <c r="AF70">
        <v>0.01</v>
      </c>
      <c r="AG70">
        <v>0.01</v>
      </c>
      <c r="AH70">
        <v>0.01</v>
      </c>
      <c r="AI70">
        <v>0.01</v>
      </c>
      <c r="AJ70">
        <v>0.01</v>
      </c>
      <c r="AK70">
        <v>0.01</v>
      </c>
      <c r="AL70">
        <v>5067.8</v>
      </c>
    </row>
    <row r="71" spans="1:38" x14ac:dyDescent="0.25">
      <c r="A71" t="s">
        <v>805</v>
      </c>
      <c r="B71">
        <v>40</v>
      </c>
      <c r="C71">
        <v>1</v>
      </c>
      <c r="D71">
        <v>0.7</v>
      </c>
      <c r="E71">
        <v>0.49</v>
      </c>
      <c r="F71">
        <v>0.32</v>
      </c>
      <c r="G71">
        <v>1</v>
      </c>
      <c r="H71">
        <v>0.7</v>
      </c>
      <c r="I71">
        <v>0.49</v>
      </c>
      <c r="J71">
        <v>0.32</v>
      </c>
      <c r="K71">
        <v>0.01</v>
      </c>
      <c r="L71">
        <v>0.01</v>
      </c>
      <c r="M71">
        <v>0</v>
      </c>
      <c r="N71">
        <v>0.01</v>
      </c>
      <c r="O71">
        <v>0.01</v>
      </c>
      <c r="P71">
        <v>0</v>
      </c>
      <c r="Q71">
        <v>0.01</v>
      </c>
      <c r="R71">
        <v>0.01</v>
      </c>
      <c r="S71">
        <v>0</v>
      </c>
      <c r="T71">
        <v>0.01</v>
      </c>
      <c r="U71">
        <v>0.01</v>
      </c>
      <c r="V71">
        <v>0</v>
      </c>
      <c r="W71">
        <v>0.01</v>
      </c>
      <c r="X71">
        <v>0.7</v>
      </c>
      <c r="Y71">
        <v>0.01</v>
      </c>
      <c r="Z71">
        <v>0.01</v>
      </c>
      <c r="AA71">
        <v>0.02</v>
      </c>
      <c r="AB71">
        <v>0.01</v>
      </c>
      <c r="AC71">
        <v>0.01</v>
      </c>
      <c r="AD71">
        <v>0.01</v>
      </c>
      <c r="AE71">
        <v>0.01</v>
      </c>
      <c r="AF71">
        <v>0.01</v>
      </c>
      <c r="AG71">
        <v>0.01</v>
      </c>
      <c r="AH71">
        <v>0.01</v>
      </c>
      <c r="AI71">
        <v>0.01</v>
      </c>
      <c r="AJ71">
        <v>0.01</v>
      </c>
      <c r="AK71">
        <v>0.01</v>
      </c>
      <c r="AL71">
        <v>4487.28</v>
      </c>
    </row>
    <row r="72" spans="1:38" x14ac:dyDescent="0.25">
      <c r="A72" t="s">
        <v>849</v>
      </c>
      <c r="B72">
        <v>166</v>
      </c>
      <c r="C72">
        <v>0.05</v>
      </c>
      <c r="D72">
        <v>0</v>
      </c>
      <c r="E72">
        <v>0.7</v>
      </c>
      <c r="F72">
        <v>0.12</v>
      </c>
      <c r="G72">
        <v>0.05</v>
      </c>
      <c r="H72">
        <v>0</v>
      </c>
      <c r="I72">
        <v>0.7</v>
      </c>
      <c r="J72">
        <v>0.12</v>
      </c>
      <c r="K72">
        <v>0.01</v>
      </c>
      <c r="L72">
        <v>0.01</v>
      </c>
      <c r="M72">
        <v>0</v>
      </c>
      <c r="N72">
        <v>0.01</v>
      </c>
      <c r="O72">
        <v>0.01</v>
      </c>
      <c r="P72">
        <v>0</v>
      </c>
      <c r="Q72">
        <v>0.01</v>
      </c>
      <c r="R72">
        <v>0.01</v>
      </c>
      <c r="S72">
        <v>0</v>
      </c>
      <c r="T72">
        <v>0.01</v>
      </c>
      <c r="U72">
        <v>0.01</v>
      </c>
      <c r="V72">
        <v>0</v>
      </c>
      <c r="W72">
        <v>0.01</v>
      </c>
      <c r="X72">
        <v>0.01</v>
      </c>
      <c r="Y72">
        <v>0.01</v>
      </c>
      <c r="Z72">
        <v>0.01</v>
      </c>
      <c r="AA72">
        <v>0.01</v>
      </c>
      <c r="AB72">
        <v>0.01</v>
      </c>
      <c r="AC72">
        <v>0.01</v>
      </c>
      <c r="AD72">
        <v>0.01</v>
      </c>
      <c r="AE72">
        <v>0.01</v>
      </c>
      <c r="AF72">
        <v>0.01</v>
      </c>
      <c r="AG72">
        <v>0.01</v>
      </c>
      <c r="AH72">
        <v>0.01</v>
      </c>
      <c r="AI72">
        <v>0.01</v>
      </c>
      <c r="AJ72">
        <v>0.01</v>
      </c>
      <c r="AK72">
        <v>0.01</v>
      </c>
      <c r="AL72">
        <v>5080.47</v>
      </c>
    </row>
    <row r="73" spans="1:38" x14ac:dyDescent="0.25">
      <c r="A73" t="s">
        <v>794</v>
      </c>
      <c r="B73">
        <v>29</v>
      </c>
      <c r="C73">
        <v>0.7</v>
      </c>
      <c r="D73">
        <v>0.05</v>
      </c>
      <c r="E73">
        <v>0.37</v>
      </c>
      <c r="F73">
        <v>0.19</v>
      </c>
      <c r="G73">
        <v>0.7</v>
      </c>
      <c r="H73">
        <v>0.05</v>
      </c>
      <c r="I73">
        <v>0.37</v>
      </c>
      <c r="J73">
        <v>0.19</v>
      </c>
      <c r="K73">
        <v>0.01</v>
      </c>
      <c r="L73">
        <v>0.15</v>
      </c>
      <c r="M73">
        <v>0</v>
      </c>
      <c r="N73">
        <v>0.01</v>
      </c>
      <c r="O73">
        <v>0.05</v>
      </c>
      <c r="P73">
        <v>0</v>
      </c>
      <c r="Q73">
        <v>0.01</v>
      </c>
      <c r="R73">
        <v>0.01</v>
      </c>
      <c r="S73">
        <v>0</v>
      </c>
      <c r="T73">
        <v>0.01</v>
      </c>
      <c r="U73">
        <v>0.01</v>
      </c>
      <c r="V73">
        <v>0</v>
      </c>
      <c r="W73">
        <v>0.01</v>
      </c>
      <c r="X73">
        <v>0.15</v>
      </c>
      <c r="Y73">
        <v>0.01</v>
      </c>
      <c r="Z73">
        <v>0.01</v>
      </c>
      <c r="AA73">
        <v>0.1</v>
      </c>
      <c r="AB73">
        <v>0.01</v>
      </c>
      <c r="AC73">
        <v>0.01</v>
      </c>
      <c r="AD73">
        <v>0.02</v>
      </c>
      <c r="AE73">
        <v>0.01</v>
      </c>
      <c r="AF73">
        <v>0.01</v>
      </c>
      <c r="AG73">
        <v>0.01</v>
      </c>
      <c r="AH73">
        <v>0.01</v>
      </c>
      <c r="AI73">
        <v>0.01</v>
      </c>
      <c r="AJ73">
        <v>0.01</v>
      </c>
      <c r="AK73">
        <v>0.05</v>
      </c>
      <c r="AL73">
        <v>4865.01</v>
      </c>
    </row>
    <row r="74" spans="1:38" x14ac:dyDescent="0.25">
      <c r="A74" t="s">
        <v>836</v>
      </c>
      <c r="B74">
        <v>74</v>
      </c>
      <c r="C74">
        <v>0</v>
      </c>
      <c r="D74">
        <v>0</v>
      </c>
      <c r="E74">
        <v>0</v>
      </c>
      <c r="F74">
        <v>0</v>
      </c>
      <c r="G74">
        <v>0</v>
      </c>
      <c r="H74">
        <v>0</v>
      </c>
      <c r="I74">
        <v>0</v>
      </c>
      <c r="J74">
        <v>0</v>
      </c>
      <c r="K74">
        <v>0.01</v>
      </c>
      <c r="L74">
        <v>0.01</v>
      </c>
      <c r="M74">
        <v>0</v>
      </c>
      <c r="N74">
        <v>0.01</v>
      </c>
      <c r="O74">
        <v>0.01</v>
      </c>
      <c r="P74">
        <v>0</v>
      </c>
      <c r="Q74">
        <v>0.01</v>
      </c>
      <c r="R74">
        <v>0.01</v>
      </c>
      <c r="S74">
        <v>0</v>
      </c>
      <c r="T74">
        <v>0.01</v>
      </c>
      <c r="U74">
        <v>0.01</v>
      </c>
      <c r="V74">
        <v>0</v>
      </c>
      <c r="W74">
        <v>0.01</v>
      </c>
      <c r="X74">
        <v>0.01</v>
      </c>
      <c r="Y74">
        <v>0.01</v>
      </c>
      <c r="Z74">
        <v>0.01</v>
      </c>
      <c r="AA74">
        <v>0.01</v>
      </c>
      <c r="AB74">
        <v>0.01</v>
      </c>
      <c r="AC74">
        <v>0.01</v>
      </c>
      <c r="AD74">
        <v>0.01</v>
      </c>
      <c r="AE74">
        <v>0.01</v>
      </c>
      <c r="AF74">
        <v>0.01</v>
      </c>
      <c r="AG74">
        <v>0.01</v>
      </c>
      <c r="AH74">
        <v>0.01</v>
      </c>
      <c r="AI74">
        <v>0.01</v>
      </c>
      <c r="AJ74">
        <v>0.01</v>
      </c>
      <c r="AK74">
        <v>0.01</v>
      </c>
      <c r="AL74">
        <v>4460.04</v>
      </c>
    </row>
    <row r="75" spans="1:38" x14ac:dyDescent="0.25">
      <c r="A75" t="s">
        <v>793</v>
      </c>
      <c r="B75">
        <v>28</v>
      </c>
      <c r="C75">
        <v>0.3</v>
      </c>
      <c r="D75">
        <v>0.3</v>
      </c>
      <c r="E75">
        <v>0.1</v>
      </c>
      <c r="F75">
        <v>0.1</v>
      </c>
      <c r="G75">
        <v>0.3</v>
      </c>
      <c r="H75">
        <v>0.3</v>
      </c>
      <c r="I75">
        <v>0.1</v>
      </c>
      <c r="J75">
        <v>0.1</v>
      </c>
      <c r="K75">
        <v>0.01</v>
      </c>
      <c r="L75">
        <v>0.01</v>
      </c>
      <c r="M75">
        <v>0</v>
      </c>
      <c r="N75">
        <v>0.01</v>
      </c>
      <c r="O75">
        <v>0.01</v>
      </c>
      <c r="P75">
        <v>0</v>
      </c>
      <c r="Q75">
        <v>0.01</v>
      </c>
      <c r="R75">
        <v>0.01</v>
      </c>
      <c r="S75">
        <v>0</v>
      </c>
      <c r="T75">
        <v>0.01</v>
      </c>
      <c r="U75">
        <v>0.01</v>
      </c>
      <c r="V75">
        <v>0</v>
      </c>
      <c r="W75">
        <v>0.01</v>
      </c>
      <c r="X75">
        <v>0.01</v>
      </c>
      <c r="Y75">
        <v>0.01</v>
      </c>
      <c r="Z75">
        <v>0.01</v>
      </c>
      <c r="AA75">
        <v>0.01</v>
      </c>
      <c r="AB75">
        <v>0.01</v>
      </c>
      <c r="AC75">
        <v>0.01</v>
      </c>
      <c r="AD75">
        <v>0.01</v>
      </c>
      <c r="AE75">
        <v>0.01</v>
      </c>
      <c r="AF75">
        <v>0.01</v>
      </c>
      <c r="AG75">
        <v>0.01</v>
      </c>
      <c r="AH75">
        <v>0.01</v>
      </c>
      <c r="AI75">
        <v>0.01</v>
      </c>
      <c r="AJ75">
        <v>0.01</v>
      </c>
      <c r="AK75">
        <v>0.01</v>
      </c>
      <c r="AL75">
        <v>4940.12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4910CB-8004-4737-8CD3-7B04C116CFA0}">
  <sheetPr codeName="Sheet4"/>
  <dimension ref="A1:BT575"/>
  <sheetViews>
    <sheetView workbookViewId="0">
      <selection activeCell="A2" sqref="A2"/>
    </sheetView>
  </sheetViews>
  <sheetFormatPr defaultRowHeight="15" x14ac:dyDescent="0.25"/>
  <cols>
    <col min="1" max="1" width="5" bestFit="1" customWidth="1"/>
    <col min="2" max="2" width="31.5703125" bestFit="1" customWidth="1"/>
    <col min="3" max="3" width="15.7109375" bestFit="1" customWidth="1"/>
    <col min="4" max="10" width="18.7109375" bestFit="1" customWidth="1"/>
    <col min="11" max="11" width="16.5703125" bestFit="1" customWidth="1"/>
    <col min="12" max="18" width="21.85546875" bestFit="1" customWidth="1"/>
    <col min="19" max="19" width="16.140625" bestFit="1" customWidth="1"/>
    <col min="20" max="26" width="20.140625" bestFit="1" customWidth="1"/>
    <col min="27" max="27" width="16" bestFit="1" customWidth="1"/>
    <col min="28" max="34" width="21" bestFit="1" customWidth="1"/>
    <col min="35" max="35" width="27.28515625" bestFit="1" customWidth="1"/>
    <col min="36" max="42" width="30.42578125" bestFit="1" customWidth="1"/>
    <col min="43" max="43" width="28.28515625" bestFit="1" customWidth="1"/>
    <col min="44" max="50" width="33.5703125" bestFit="1" customWidth="1"/>
    <col min="51" max="51" width="27.85546875" bestFit="1" customWidth="1"/>
    <col min="52" max="58" width="31.7109375" bestFit="1" customWidth="1"/>
    <col min="59" max="59" width="27.5703125" bestFit="1" customWidth="1"/>
    <col min="60" max="66" width="32.7109375" bestFit="1" customWidth="1"/>
    <col min="67" max="67" width="13.85546875" bestFit="1" customWidth="1"/>
    <col min="68" max="68" width="17" bestFit="1" customWidth="1"/>
    <col min="69" max="69" width="15.140625" bestFit="1" customWidth="1"/>
    <col min="70" max="70" width="16.140625" bestFit="1" customWidth="1"/>
    <col min="71" max="71" width="27.28515625" bestFit="1" customWidth="1"/>
    <col min="72" max="72" width="27.5703125" customWidth="1"/>
    <col min="73" max="77" width="33.5703125" bestFit="1" customWidth="1"/>
    <col min="78" max="78" width="27.85546875" bestFit="1" customWidth="1"/>
    <col min="79" max="85" width="31.7109375" bestFit="1" customWidth="1"/>
    <col min="86" max="86" width="27.5703125" bestFit="1" customWidth="1"/>
    <col min="87" max="93" width="32.7109375" bestFit="1" customWidth="1"/>
    <col min="94" max="94" width="13.85546875" bestFit="1" customWidth="1"/>
    <col min="95" max="95" width="17" bestFit="1" customWidth="1"/>
    <col min="96" max="96" width="15.140625" bestFit="1" customWidth="1"/>
    <col min="97" max="97" width="16.140625" bestFit="1" customWidth="1"/>
    <col min="98" max="98" width="49.5703125" bestFit="1" customWidth="1"/>
    <col min="99" max="99" width="12.7109375" bestFit="1" customWidth="1"/>
    <col min="100" max="100" width="20.5703125" bestFit="1" customWidth="1"/>
    <col min="101" max="101" width="27.28515625" bestFit="1" customWidth="1"/>
    <col min="102" max="102" width="27.5703125" bestFit="1" customWidth="1"/>
    <col min="103" max="103" width="16.140625" bestFit="1" customWidth="1"/>
  </cols>
  <sheetData>
    <row r="1" spans="1:72" x14ac:dyDescent="0.25">
      <c r="A1" t="s">
        <v>97</v>
      </c>
      <c r="B1" t="s">
        <v>103</v>
      </c>
      <c r="C1" t="s">
        <v>104</v>
      </c>
      <c r="D1" t="s">
        <v>105</v>
      </c>
      <c r="E1" t="s">
        <v>106</v>
      </c>
      <c r="F1" t="s">
        <v>107</v>
      </c>
      <c r="G1" t="s">
        <v>108</v>
      </c>
      <c r="H1" t="s">
        <v>109</v>
      </c>
      <c r="I1" t="s">
        <v>110</v>
      </c>
      <c r="J1" t="s">
        <v>111</v>
      </c>
      <c r="K1" t="s">
        <v>112</v>
      </c>
      <c r="L1" t="s">
        <v>113</v>
      </c>
      <c r="M1" t="s">
        <v>114</v>
      </c>
      <c r="N1" t="s">
        <v>115</v>
      </c>
      <c r="O1" t="s">
        <v>116</v>
      </c>
      <c r="P1" t="s">
        <v>117</v>
      </c>
      <c r="Q1" t="s">
        <v>118</v>
      </c>
      <c r="R1" t="s">
        <v>119</v>
      </c>
      <c r="S1" t="s">
        <v>120</v>
      </c>
      <c r="T1" t="s">
        <v>121</v>
      </c>
      <c r="U1" t="s">
        <v>122</v>
      </c>
      <c r="V1" t="s">
        <v>123</v>
      </c>
      <c r="W1" t="s">
        <v>124</v>
      </c>
      <c r="X1" t="s">
        <v>125</v>
      </c>
      <c r="Y1" t="s">
        <v>126</v>
      </c>
      <c r="Z1" t="s">
        <v>127</v>
      </c>
      <c r="AA1" t="s">
        <v>128</v>
      </c>
      <c r="AB1" t="s">
        <v>129</v>
      </c>
      <c r="AC1" t="s">
        <v>130</v>
      </c>
      <c r="AD1" t="s">
        <v>131</v>
      </c>
      <c r="AE1" t="s">
        <v>132</v>
      </c>
      <c r="AF1" t="s">
        <v>133</v>
      </c>
      <c r="AG1" t="s">
        <v>134</v>
      </c>
      <c r="AH1" t="s">
        <v>135</v>
      </c>
      <c r="AI1" t="s">
        <v>136</v>
      </c>
      <c r="AJ1" t="s">
        <v>137</v>
      </c>
      <c r="AK1" t="s">
        <v>138</v>
      </c>
      <c r="AL1" t="s">
        <v>139</v>
      </c>
      <c r="AM1" t="s">
        <v>140</v>
      </c>
      <c r="AN1" t="s">
        <v>141</v>
      </c>
      <c r="AO1" t="s">
        <v>142</v>
      </c>
      <c r="AP1" t="s">
        <v>143</v>
      </c>
      <c r="AQ1" t="s">
        <v>144</v>
      </c>
      <c r="AR1" t="s">
        <v>145</v>
      </c>
      <c r="AS1" t="s">
        <v>146</v>
      </c>
      <c r="AT1" t="s">
        <v>147</v>
      </c>
      <c r="AU1" t="s">
        <v>148</v>
      </c>
      <c r="AV1" t="s">
        <v>149</v>
      </c>
      <c r="AW1" t="s">
        <v>150</v>
      </c>
      <c r="AX1" t="s">
        <v>151</v>
      </c>
      <c r="AY1" t="s">
        <v>152</v>
      </c>
      <c r="AZ1" t="s">
        <v>153</v>
      </c>
      <c r="BA1" t="s">
        <v>154</v>
      </c>
      <c r="BB1" t="s">
        <v>155</v>
      </c>
      <c r="BC1" t="s">
        <v>156</v>
      </c>
      <c r="BD1" t="s">
        <v>157</v>
      </c>
      <c r="BE1" t="s">
        <v>158</v>
      </c>
      <c r="BF1" t="s">
        <v>159</v>
      </c>
      <c r="BG1" t="s">
        <v>160</v>
      </c>
      <c r="BH1" t="s">
        <v>161</v>
      </c>
      <c r="BI1" t="s">
        <v>162</v>
      </c>
      <c r="BJ1" t="s">
        <v>163</v>
      </c>
      <c r="BK1" t="s">
        <v>164</v>
      </c>
      <c r="BL1" t="s">
        <v>165</v>
      </c>
      <c r="BM1" t="s">
        <v>166</v>
      </c>
      <c r="BN1" t="s">
        <v>167</v>
      </c>
      <c r="BO1" t="s">
        <v>168</v>
      </c>
      <c r="BP1" t="s">
        <v>169</v>
      </c>
      <c r="BQ1" t="s">
        <v>170</v>
      </c>
      <c r="BR1" t="s">
        <v>171</v>
      </c>
      <c r="BS1" t="s">
        <v>172</v>
      </c>
      <c r="BT1" t="s">
        <v>173</v>
      </c>
    </row>
    <row r="2" spans="1:72" x14ac:dyDescent="0.25">
      <c r="A2">
        <v>3</v>
      </c>
      <c r="B2" t="s">
        <v>176</v>
      </c>
      <c r="C2">
        <v>2.81</v>
      </c>
      <c r="D2">
        <v>16.489999999999998</v>
      </c>
      <c r="E2">
        <v>5.75</v>
      </c>
      <c r="F2">
        <v>1.63</v>
      </c>
      <c r="G2">
        <v>0.15</v>
      </c>
      <c r="H2">
        <v>0.15</v>
      </c>
      <c r="I2">
        <v>0</v>
      </c>
      <c r="J2">
        <v>1.31</v>
      </c>
      <c r="K2">
        <v>0.19</v>
      </c>
      <c r="L2">
        <v>0</v>
      </c>
      <c r="M2">
        <v>0.03</v>
      </c>
      <c r="N2">
        <v>0</v>
      </c>
      <c r="O2">
        <v>0</v>
      </c>
      <c r="P2">
        <v>0</v>
      </c>
      <c r="Q2">
        <v>0</v>
      </c>
      <c r="R2">
        <v>7.61</v>
      </c>
      <c r="S2">
        <v>0</v>
      </c>
      <c r="T2">
        <v>1.35</v>
      </c>
      <c r="U2">
        <v>0</v>
      </c>
      <c r="V2">
        <v>0</v>
      </c>
      <c r="W2">
        <v>0</v>
      </c>
      <c r="X2">
        <v>0</v>
      </c>
      <c r="Y2">
        <v>0</v>
      </c>
      <c r="Z2">
        <v>0</v>
      </c>
      <c r="AA2">
        <v>25</v>
      </c>
      <c r="AB2">
        <v>6.65</v>
      </c>
      <c r="AC2">
        <v>0.28999999999999998</v>
      </c>
      <c r="AD2">
        <v>0</v>
      </c>
      <c r="AE2">
        <v>0</v>
      </c>
      <c r="AF2">
        <v>25</v>
      </c>
      <c r="AG2">
        <v>0</v>
      </c>
      <c r="AH2">
        <v>0</v>
      </c>
      <c r="AI2">
        <v>97.19</v>
      </c>
      <c r="AJ2">
        <v>83.51</v>
      </c>
      <c r="AK2">
        <v>94.25</v>
      </c>
      <c r="AL2">
        <v>98.37</v>
      </c>
      <c r="AM2">
        <v>99.85</v>
      </c>
      <c r="AN2">
        <v>99.85</v>
      </c>
      <c r="AO2">
        <v>100</v>
      </c>
      <c r="AP2">
        <v>98.69</v>
      </c>
      <c r="AQ2">
        <v>34.81</v>
      </c>
      <c r="AR2">
        <v>35</v>
      </c>
      <c r="AS2">
        <v>34.97</v>
      </c>
      <c r="AT2">
        <v>35</v>
      </c>
      <c r="AU2">
        <v>35</v>
      </c>
      <c r="AV2">
        <v>35</v>
      </c>
      <c r="AW2">
        <v>35</v>
      </c>
      <c r="AX2">
        <v>27.39</v>
      </c>
      <c r="AY2">
        <v>20</v>
      </c>
      <c r="AZ2">
        <v>18.649999999999999</v>
      </c>
      <c r="BA2">
        <v>20</v>
      </c>
      <c r="BB2">
        <v>20</v>
      </c>
      <c r="BC2">
        <v>20</v>
      </c>
      <c r="BD2">
        <v>20</v>
      </c>
      <c r="BE2">
        <v>20</v>
      </c>
      <c r="BF2">
        <v>20</v>
      </c>
      <c r="BG2">
        <v>89</v>
      </c>
      <c r="BH2">
        <v>107.35</v>
      </c>
      <c r="BI2">
        <v>113.71</v>
      </c>
      <c r="BJ2">
        <v>114</v>
      </c>
      <c r="BK2">
        <v>114</v>
      </c>
      <c r="BL2">
        <v>89</v>
      </c>
      <c r="BM2">
        <v>114</v>
      </c>
      <c r="BN2">
        <v>114</v>
      </c>
      <c r="BO2">
        <v>0</v>
      </c>
      <c r="BP2">
        <v>0</v>
      </c>
      <c r="BQ2">
        <v>0</v>
      </c>
      <c r="BR2">
        <v>14</v>
      </c>
      <c r="BS2">
        <v>1</v>
      </c>
      <c r="BT2">
        <v>1</v>
      </c>
    </row>
    <row r="3" spans="1:72" x14ac:dyDescent="0.25">
      <c r="A3">
        <v>5</v>
      </c>
      <c r="B3" t="s">
        <v>177</v>
      </c>
      <c r="C3">
        <v>2.96</v>
      </c>
      <c r="D3">
        <v>3.35</v>
      </c>
      <c r="E3">
        <v>7.79</v>
      </c>
      <c r="F3">
        <v>3.28</v>
      </c>
      <c r="G3">
        <v>0.37</v>
      </c>
      <c r="H3">
        <v>0.75</v>
      </c>
      <c r="I3">
        <v>0</v>
      </c>
      <c r="J3">
        <v>2.15</v>
      </c>
      <c r="K3">
        <v>0.26</v>
      </c>
      <c r="L3">
        <v>0</v>
      </c>
      <c r="M3">
        <v>0</v>
      </c>
      <c r="N3">
        <v>0</v>
      </c>
      <c r="O3">
        <v>0</v>
      </c>
      <c r="P3">
        <v>0</v>
      </c>
      <c r="Q3">
        <v>0</v>
      </c>
      <c r="R3">
        <v>6.64</v>
      </c>
      <c r="S3">
        <v>0</v>
      </c>
      <c r="T3">
        <v>0.42</v>
      </c>
      <c r="U3">
        <v>0</v>
      </c>
      <c r="V3">
        <v>0</v>
      </c>
      <c r="W3">
        <v>0</v>
      </c>
      <c r="X3">
        <v>0</v>
      </c>
      <c r="Y3">
        <v>0</v>
      </c>
      <c r="Z3">
        <v>0</v>
      </c>
      <c r="AA3">
        <v>0</v>
      </c>
      <c r="AB3">
        <v>0</v>
      </c>
      <c r="AC3">
        <v>0</v>
      </c>
      <c r="AD3">
        <v>0</v>
      </c>
      <c r="AE3">
        <v>0</v>
      </c>
      <c r="AF3">
        <v>1.1100000000000001</v>
      </c>
      <c r="AG3">
        <v>0</v>
      </c>
      <c r="AH3">
        <v>0</v>
      </c>
      <c r="AI3">
        <v>97.04</v>
      </c>
      <c r="AJ3">
        <v>96.65</v>
      </c>
      <c r="AK3">
        <v>92.21</v>
      </c>
      <c r="AL3">
        <v>96.72</v>
      </c>
      <c r="AM3">
        <v>99.63</v>
      </c>
      <c r="AN3">
        <v>99.25</v>
      </c>
      <c r="AO3">
        <v>100</v>
      </c>
      <c r="AP3">
        <v>97.85</v>
      </c>
      <c r="AQ3">
        <v>34.74</v>
      </c>
      <c r="AR3">
        <v>35</v>
      </c>
      <c r="AS3">
        <v>35</v>
      </c>
      <c r="AT3">
        <v>35</v>
      </c>
      <c r="AU3">
        <v>35</v>
      </c>
      <c r="AV3">
        <v>35</v>
      </c>
      <c r="AW3">
        <v>35</v>
      </c>
      <c r="AX3">
        <v>28.36</v>
      </c>
      <c r="AY3">
        <v>20</v>
      </c>
      <c r="AZ3">
        <v>19.579999999999998</v>
      </c>
      <c r="BA3">
        <v>20</v>
      </c>
      <c r="BB3">
        <v>20</v>
      </c>
      <c r="BC3">
        <v>20</v>
      </c>
      <c r="BD3">
        <v>20</v>
      </c>
      <c r="BE3">
        <v>20</v>
      </c>
      <c r="BF3">
        <v>20</v>
      </c>
      <c r="BG3">
        <v>100</v>
      </c>
      <c r="BH3">
        <v>100</v>
      </c>
      <c r="BI3">
        <v>100</v>
      </c>
      <c r="BJ3">
        <v>100</v>
      </c>
      <c r="BK3">
        <v>100</v>
      </c>
      <c r="BL3">
        <v>98.89</v>
      </c>
      <c r="BM3">
        <v>100</v>
      </c>
      <c r="BN3">
        <v>100</v>
      </c>
      <c r="BO3">
        <v>0</v>
      </c>
      <c r="BP3">
        <v>0</v>
      </c>
      <c r="BQ3">
        <v>0</v>
      </c>
      <c r="BR3">
        <v>0</v>
      </c>
      <c r="BS3">
        <v>1</v>
      </c>
      <c r="BT3">
        <v>1</v>
      </c>
    </row>
    <row r="4" spans="1:72" x14ac:dyDescent="0.25">
      <c r="A4">
        <v>9</v>
      </c>
      <c r="B4" t="s">
        <v>178</v>
      </c>
      <c r="C4">
        <v>1.31</v>
      </c>
      <c r="D4">
        <v>7.36</v>
      </c>
      <c r="E4">
        <v>4.87</v>
      </c>
      <c r="F4">
        <v>0.93</v>
      </c>
      <c r="G4">
        <v>0.69</v>
      </c>
      <c r="H4">
        <v>0.06</v>
      </c>
      <c r="I4">
        <v>0</v>
      </c>
      <c r="J4">
        <v>0.15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  <c r="R4">
        <v>2.0699999999999998</v>
      </c>
      <c r="S4">
        <v>0</v>
      </c>
      <c r="T4">
        <v>0</v>
      </c>
      <c r="U4">
        <v>0</v>
      </c>
      <c r="V4">
        <v>0</v>
      </c>
      <c r="W4">
        <v>0</v>
      </c>
      <c r="X4">
        <v>0</v>
      </c>
      <c r="Y4">
        <v>0</v>
      </c>
      <c r="Z4">
        <v>0</v>
      </c>
      <c r="AA4">
        <v>0</v>
      </c>
      <c r="AB4">
        <v>0</v>
      </c>
      <c r="AC4">
        <v>0</v>
      </c>
      <c r="AD4">
        <v>0</v>
      </c>
      <c r="AE4">
        <v>0</v>
      </c>
      <c r="AF4">
        <v>0</v>
      </c>
      <c r="AG4">
        <v>0</v>
      </c>
      <c r="AH4">
        <v>0</v>
      </c>
      <c r="AI4">
        <v>98.69</v>
      </c>
      <c r="AJ4">
        <v>92.64</v>
      </c>
      <c r="AK4">
        <v>95.13</v>
      </c>
      <c r="AL4">
        <v>99.07</v>
      </c>
      <c r="AM4">
        <v>99.31</v>
      </c>
      <c r="AN4">
        <v>99.94</v>
      </c>
      <c r="AO4">
        <v>100</v>
      </c>
      <c r="AP4">
        <v>99.85</v>
      </c>
      <c r="AQ4">
        <v>35</v>
      </c>
      <c r="AR4">
        <v>35</v>
      </c>
      <c r="AS4">
        <v>35</v>
      </c>
      <c r="AT4">
        <v>35</v>
      </c>
      <c r="AU4">
        <v>35</v>
      </c>
      <c r="AV4">
        <v>35</v>
      </c>
      <c r="AW4">
        <v>35</v>
      </c>
      <c r="AX4">
        <v>32.93</v>
      </c>
      <c r="AY4">
        <v>20</v>
      </c>
      <c r="AZ4">
        <v>20</v>
      </c>
      <c r="BA4">
        <v>20</v>
      </c>
      <c r="BB4">
        <v>20</v>
      </c>
      <c r="BC4">
        <v>20</v>
      </c>
      <c r="BD4">
        <v>20</v>
      </c>
      <c r="BE4">
        <v>20</v>
      </c>
      <c r="BF4">
        <v>20</v>
      </c>
      <c r="BG4">
        <v>100</v>
      </c>
      <c r="BH4">
        <v>100</v>
      </c>
      <c r="BI4">
        <v>100</v>
      </c>
      <c r="BJ4">
        <v>100</v>
      </c>
      <c r="BK4">
        <v>100</v>
      </c>
      <c r="BL4">
        <v>100</v>
      </c>
      <c r="BM4">
        <v>100</v>
      </c>
      <c r="BN4">
        <v>100</v>
      </c>
      <c r="BO4">
        <v>0</v>
      </c>
      <c r="BP4">
        <v>0</v>
      </c>
      <c r="BQ4">
        <v>0</v>
      </c>
      <c r="BR4">
        <v>0</v>
      </c>
      <c r="BS4">
        <v>1</v>
      </c>
      <c r="BT4">
        <v>1</v>
      </c>
    </row>
    <row r="5" spans="1:72" x14ac:dyDescent="0.25">
      <c r="A5">
        <v>11</v>
      </c>
      <c r="B5" t="s">
        <v>179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  <c r="AB5">
        <v>0</v>
      </c>
      <c r="AC5">
        <v>0</v>
      </c>
      <c r="AD5">
        <v>0</v>
      </c>
      <c r="AE5">
        <v>0</v>
      </c>
      <c r="AF5">
        <v>0</v>
      </c>
      <c r="AG5">
        <v>0</v>
      </c>
      <c r="AH5">
        <v>0</v>
      </c>
      <c r="AI5">
        <v>15</v>
      </c>
      <c r="AJ5">
        <v>15</v>
      </c>
      <c r="AK5">
        <v>15</v>
      </c>
      <c r="AL5">
        <v>15</v>
      </c>
      <c r="AM5">
        <v>15</v>
      </c>
      <c r="AN5">
        <v>15</v>
      </c>
      <c r="AO5">
        <v>15</v>
      </c>
      <c r="AP5">
        <v>15</v>
      </c>
      <c r="AQ5">
        <v>0</v>
      </c>
      <c r="AR5">
        <v>0</v>
      </c>
      <c r="AS5">
        <v>0</v>
      </c>
      <c r="AT5">
        <v>0</v>
      </c>
      <c r="AU5">
        <v>0</v>
      </c>
      <c r="AV5">
        <v>0</v>
      </c>
      <c r="AW5">
        <v>0</v>
      </c>
      <c r="AX5">
        <v>0</v>
      </c>
      <c r="AY5">
        <v>45</v>
      </c>
      <c r="AZ5">
        <v>45</v>
      </c>
      <c r="BA5">
        <v>45</v>
      </c>
      <c r="BB5">
        <v>45</v>
      </c>
      <c r="BC5">
        <v>45</v>
      </c>
      <c r="BD5">
        <v>45</v>
      </c>
      <c r="BE5">
        <v>45</v>
      </c>
      <c r="BF5">
        <v>45</v>
      </c>
      <c r="BG5">
        <v>10</v>
      </c>
      <c r="BH5">
        <v>10</v>
      </c>
      <c r="BI5">
        <v>10</v>
      </c>
      <c r="BJ5">
        <v>10</v>
      </c>
      <c r="BK5">
        <v>10</v>
      </c>
      <c r="BL5">
        <v>10</v>
      </c>
      <c r="BM5">
        <v>10</v>
      </c>
      <c r="BN5">
        <v>10</v>
      </c>
      <c r="BO5">
        <v>0</v>
      </c>
      <c r="BP5">
        <v>0</v>
      </c>
      <c r="BQ5">
        <v>0</v>
      </c>
      <c r="BR5">
        <v>0</v>
      </c>
      <c r="BS5">
        <v>54</v>
      </c>
      <c r="BT5">
        <v>1</v>
      </c>
    </row>
    <row r="6" spans="1:72" x14ac:dyDescent="0.25">
      <c r="A6">
        <v>35</v>
      </c>
      <c r="B6" t="s">
        <v>180</v>
      </c>
      <c r="C6">
        <v>12.88</v>
      </c>
      <c r="D6">
        <v>11.43</v>
      </c>
      <c r="E6">
        <v>9.01</v>
      </c>
      <c r="F6">
        <v>5.66</v>
      </c>
      <c r="G6">
        <v>5.5</v>
      </c>
      <c r="H6">
        <v>17.91</v>
      </c>
      <c r="I6">
        <v>2.66</v>
      </c>
      <c r="J6">
        <v>6.52</v>
      </c>
      <c r="K6">
        <v>1.17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13.18</v>
      </c>
      <c r="S6">
        <v>0</v>
      </c>
      <c r="T6">
        <v>4.05</v>
      </c>
      <c r="U6">
        <v>2.31</v>
      </c>
      <c r="V6">
        <v>0</v>
      </c>
      <c r="W6">
        <v>0</v>
      </c>
      <c r="X6">
        <v>0</v>
      </c>
      <c r="Y6">
        <v>0</v>
      </c>
      <c r="Z6">
        <v>0</v>
      </c>
      <c r="AA6">
        <v>1.97</v>
      </c>
      <c r="AB6">
        <v>0</v>
      </c>
      <c r="AC6">
        <v>0</v>
      </c>
      <c r="AD6">
        <v>0</v>
      </c>
      <c r="AE6">
        <v>0</v>
      </c>
      <c r="AF6">
        <v>11.22</v>
      </c>
      <c r="AG6">
        <v>0</v>
      </c>
      <c r="AH6">
        <v>0</v>
      </c>
      <c r="AI6">
        <v>105.12</v>
      </c>
      <c r="AJ6">
        <v>106.57</v>
      </c>
      <c r="AK6">
        <v>108.99</v>
      </c>
      <c r="AL6">
        <v>112.34</v>
      </c>
      <c r="AM6">
        <v>112.5</v>
      </c>
      <c r="AN6">
        <v>100.09</v>
      </c>
      <c r="AO6">
        <v>115.34</v>
      </c>
      <c r="AP6">
        <v>111.48</v>
      </c>
      <c r="AQ6">
        <v>33.83</v>
      </c>
      <c r="AR6">
        <v>35</v>
      </c>
      <c r="AS6">
        <v>35</v>
      </c>
      <c r="AT6">
        <v>35</v>
      </c>
      <c r="AU6">
        <v>35</v>
      </c>
      <c r="AV6">
        <v>35</v>
      </c>
      <c r="AW6">
        <v>35</v>
      </c>
      <c r="AX6">
        <v>21.82</v>
      </c>
      <c r="AY6">
        <v>20</v>
      </c>
      <c r="AZ6">
        <v>15.95</v>
      </c>
      <c r="BA6">
        <v>17.690000000000001</v>
      </c>
      <c r="BB6">
        <v>20</v>
      </c>
      <c r="BC6">
        <v>20</v>
      </c>
      <c r="BD6">
        <v>20</v>
      </c>
      <c r="BE6">
        <v>20</v>
      </c>
      <c r="BF6">
        <v>20</v>
      </c>
      <c r="BG6">
        <v>98.03</v>
      </c>
      <c r="BH6">
        <v>100</v>
      </c>
      <c r="BI6">
        <v>100</v>
      </c>
      <c r="BJ6">
        <v>100</v>
      </c>
      <c r="BK6">
        <v>100</v>
      </c>
      <c r="BL6">
        <v>88.78</v>
      </c>
      <c r="BM6">
        <v>100</v>
      </c>
      <c r="BN6">
        <v>100</v>
      </c>
      <c r="BO6">
        <v>18</v>
      </c>
      <c r="BP6">
        <v>0</v>
      </c>
      <c r="BQ6">
        <v>0</v>
      </c>
      <c r="BR6">
        <v>0</v>
      </c>
      <c r="BS6">
        <v>1</v>
      </c>
      <c r="BT6">
        <v>1</v>
      </c>
    </row>
    <row r="7" spans="1:72" x14ac:dyDescent="0.25">
      <c r="A7">
        <v>36</v>
      </c>
      <c r="B7" t="s">
        <v>181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0</v>
      </c>
      <c r="AF7">
        <v>8.3699999999999992</v>
      </c>
      <c r="AG7">
        <v>0</v>
      </c>
      <c r="AH7">
        <v>0</v>
      </c>
      <c r="AI7">
        <v>100</v>
      </c>
      <c r="AJ7">
        <v>100</v>
      </c>
      <c r="AK7">
        <v>100</v>
      </c>
      <c r="AL7">
        <v>100</v>
      </c>
      <c r="AM7">
        <v>100</v>
      </c>
      <c r="AN7">
        <v>100</v>
      </c>
      <c r="AO7">
        <v>100</v>
      </c>
      <c r="AP7">
        <v>100</v>
      </c>
      <c r="AQ7">
        <v>35</v>
      </c>
      <c r="AR7">
        <v>35</v>
      </c>
      <c r="AS7">
        <v>35</v>
      </c>
      <c r="AT7">
        <v>35</v>
      </c>
      <c r="AU7">
        <v>35</v>
      </c>
      <c r="AV7">
        <v>35</v>
      </c>
      <c r="AW7">
        <v>35</v>
      </c>
      <c r="AX7">
        <v>35</v>
      </c>
      <c r="AY7">
        <v>20</v>
      </c>
      <c r="AZ7">
        <v>20</v>
      </c>
      <c r="BA7">
        <v>20</v>
      </c>
      <c r="BB7">
        <v>20</v>
      </c>
      <c r="BC7">
        <v>20</v>
      </c>
      <c r="BD7">
        <v>20</v>
      </c>
      <c r="BE7">
        <v>20</v>
      </c>
      <c r="BF7">
        <v>20</v>
      </c>
      <c r="BG7">
        <v>100</v>
      </c>
      <c r="BH7">
        <v>100</v>
      </c>
      <c r="BI7">
        <v>100</v>
      </c>
      <c r="BJ7">
        <v>100</v>
      </c>
      <c r="BK7">
        <v>100</v>
      </c>
      <c r="BL7">
        <v>91.63</v>
      </c>
      <c r="BM7">
        <v>100</v>
      </c>
      <c r="BN7">
        <v>100</v>
      </c>
      <c r="BO7">
        <v>0</v>
      </c>
      <c r="BP7">
        <v>0</v>
      </c>
      <c r="BQ7">
        <v>0</v>
      </c>
      <c r="BR7">
        <v>0</v>
      </c>
      <c r="BS7">
        <v>1</v>
      </c>
      <c r="BT7">
        <v>1</v>
      </c>
    </row>
    <row r="8" spans="1:72" x14ac:dyDescent="0.25">
      <c r="A8">
        <v>37</v>
      </c>
      <c r="B8" t="s">
        <v>182</v>
      </c>
      <c r="C8">
        <v>14.67</v>
      </c>
      <c r="D8">
        <v>14.18</v>
      </c>
      <c r="E8">
        <v>19.02</v>
      </c>
      <c r="F8">
        <v>8.67</v>
      </c>
      <c r="G8">
        <v>4.5199999999999996</v>
      </c>
      <c r="H8">
        <v>18.82</v>
      </c>
      <c r="I8">
        <v>1.91</v>
      </c>
      <c r="J8">
        <v>11.61</v>
      </c>
      <c r="K8">
        <v>8</v>
      </c>
      <c r="L8">
        <v>2.0499999999999998</v>
      </c>
      <c r="M8">
        <v>0.25</v>
      </c>
      <c r="N8">
        <v>0.09</v>
      </c>
      <c r="O8">
        <v>0.25</v>
      </c>
      <c r="P8">
        <v>0.42</v>
      </c>
      <c r="Q8">
        <v>0.42</v>
      </c>
      <c r="R8">
        <v>25</v>
      </c>
      <c r="S8">
        <v>0.03</v>
      </c>
      <c r="T8">
        <v>4.13</v>
      </c>
      <c r="U8">
        <v>3.24</v>
      </c>
      <c r="V8">
        <v>1.1299999999999999</v>
      </c>
      <c r="W8">
        <v>0</v>
      </c>
      <c r="X8">
        <v>0</v>
      </c>
      <c r="Y8">
        <v>0</v>
      </c>
      <c r="Z8">
        <v>0</v>
      </c>
      <c r="AA8">
        <v>1.67</v>
      </c>
      <c r="AB8">
        <v>0.21</v>
      </c>
      <c r="AC8">
        <v>0</v>
      </c>
      <c r="AD8">
        <v>0</v>
      </c>
      <c r="AE8">
        <v>0</v>
      </c>
      <c r="AF8">
        <v>19.149999999999999</v>
      </c>
      <c r="AG8">
        <v>0</v>
      </c>
      <c r="AH8">
        <v>0</v>
      </c>
      <c r="AI8">
        <v>85.33</v>
      </c>
      <c r="AJ8">
        <v>85.82</v>
      </c>
      <c r="AK8">
        <v>80.98</v>
      </c>
      <c r="AL8">
        <v>91.33</v>
      </c>
      <c r="AM8">
        <v>95.48</v>
      </c>
      <c r="AN8">
        <v>81.180000000000007</v>
      </c>
      <c r="AO8">
        <v>98.09</v>
      </c>
      <c r="AP8">
        <v>88.39</v>
      </c>
      <c r="AQ8">
        <v>34</v>
      </c>
      <c r="AR8">
        <v>39.950000000000003</v>
      </c>
      <c r="AS8">
        <v>41.75</v>
      </c>
      <c r="AT8">
        <v>41.91</v>
      </c>
      <c r="AU8">
        <v>41.75</v>
      </c>
      <c r="AV8">
        <v>41.58</v>
      </c>
      <c r="AW8">
        <v>41.58</v>
      </c>
      <c r="AX8">
        <v>17</v>
      </c>
      <c r="AY8">
        <v>19.97</v>
      </c>
      <c r="AZ8">
        <v>15.87</v>
      </c>
      <c r="BA8">
        <v>16.760000000000002</v>
      </c>
      <c r="BB8">
        <v>18.87</v>
      </c>
      <c r="BC8">
        <v>20</v>
      </c>
      <c r="BD8">
        <v>20</v>
      </c>
      <c r="BE8">
        <v>20</v>
      </c>
      <c r="BF8">
        <v>20</v>
      </c>
      <c r="BG8">
        <v>98.33</v>
      </c>
      <c r="BH8">
        <v>99.79</v>
      </c>
      <c r="BI8">
        <v>100</v>
      </c>
      <c r="BJ8">
        <v>100</v>
      </c>
      <c r="BK8">
        <v>100</v>
      </c>
      <c r="BL8">
        <v>80.849999999999994</v>
      </c>
      <c r="BM8">
        <v>100</v>
      </c>
      <c r="BN8">
        <v>100</v>
      </c>
      <c r="BO8">
        <v>0</v>
      </c>
      <c r="BP8">
        <v>7</v>
      </c>
      <c r="BQ8">
        <v>0</v>
      </c>
      <c r="BR8">
        <v>0</v>
      </c>
      <c r="BS8">
        <v>1</v>
      </c>
      <c r="BT8">
        <v>1</v>
      </c>
    </row>
    <row r="9" spans="1:72" x14ac:dyDescent="0.25">
      <c r="A9">
        <v>38</v>
      </c>
      <c r="B9" t="s">
        <v>183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0</v>
      </c>
      <c r="AB9">
        <v>0</v>
      </c>
      <c r="AC9">
        <v>0</v>
      </c>
      <c r="AD9">
        <v>0</v>
      </c>
      <c r="AE9">
        <v>0</v>
      </c>
      <c r="AF9">
        <v>0</v>
      </c>
      <c r="AG9">
        <v>0</v>
      </c>
      <c r="AH9">
        <v>0</v>
      </c>
      <c r="AI9">
        <v>35</v>
      </c>
      <c r="AJ9">
        <v>35</v>
      </c>
      <c r="AK9">
        <v>35</v>
      </c>
      <c r="AL9">
        <v>35</v>
      </c>
      <c r="AM9">
        <v>35</v>
      </c>
      <c r="AN9">
        <v>35</v>
      </c>
      <c r="AO9">
        <v>35</v>
      </c>
      <c r="AP9">
        <v>35</v>
      </c>
      <c r="AQ9">
        <v>0</v>
      </c>
      <c r="AR9">
        <v>0</v>
      </c>
      <c r="AS9">
        <v>0</v>
      </c>
      <c r="AT9">
        <v>0</v>
      </c>
      <c r="AU9">
        <v>0</v>
      </c>
      <c r="AV9">
        <v>0</v>
      </c>
      <c r="AW9">
        <v>0</v>
      </c>
      <c r="AX9">
        <v>0</v>
      </c>
      <c r="AY9">
        <v>35</v>
      </c>
      <c r="AZ9">
        <v>35</v>
      </c>
      <c r="BA9">
        <v>35</v>
      </c>
      <c r="BB9">
        <v>35</v>
      </c>
      <c r="BC9">
        <v>35</v>
      </c>
      <c r="BD9">
        <v>35</v>
      </c>
      <c r="BE9">
        <v>35</v>
      </c>
      <c r="BF9">
        <v>35</v>
      </c>
      <c r="BG9">
        <v>0</v>
      </c>
      <c r="BH9">
        <v>0</v>
      </c>
      <c r="BI9">
        <v>0</v>
      </c>
      <c r="BJ9">
        <v>0</v>
      </c>
      <c r="BK9">
        <v>0</v>
      </c>
      <c r="BL9">
        <v>0</v>
      </c>
      <c r="BM9">
        <v>0</v>
      </c>
      <c r="BN9">
        <v>0</v>
      </c>
      <c r="BO9">
        <v>0</v>
      </c>
      <c r="BP9">
        <v>0</v>
      </c>
      <c r="BQ9">
        <v>0</v>
      </c>
      <c r="BR9">
        <v>0</v>
      </c>
      <c r="BS9">
        <v>10</v>
      </c>
      <c r="BT9">
        <v>1</v>
      </c>
    </row>
    <row r="10" spans="1:72" x14ac:dyDescent="0.25">
      <c r="A10">
        <v>39</v>
      </c>
      <c r="B10" t="s">
        <v>184</v>
      </c>
      <c r="C10">
        <v>0.83</v>
      </c>
      <c r="D10">
        <v>3.68</v>
      </c>
      <c r="E10">
        <v>2.06</v>
      </c>
      <c r="F10">
        <v>2.23</v>
      </c>
      <c r="G10">
        <v>0</v>
      </c>
      <c r="H10">
        <v>3.7</v>
      </c>
      <c r="I10">
        <v>0</v>
      </c>
      <c r="J10">
        <v>0.15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3.57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2.91</v>
      </c>
      <c r="AB10">
        <v>0.21</v>
      </c>
      <c r="AC10">
        <v>0</v>
      </c>
      <c r="AD10">
        <v>0</v>
      </c>
      <c r="AE10">
        <v>0</v>
      </c>
      <c r="AF10">
        <v>11.67</v>
      </c>
      <c r="AG10">
        <v>0</v>
      </c>
      <c r="AH10">
        <v>0</v>
      </c>
      <c r="AI10">
        <v>99.17</v>
      </c>
      <c r="AJ10">
        <v>96.32</v>
      </c>
      <c r="AK10">
        <v>97.94</v>
      </c>
      <c r="AL10">
        <v>97.77</v>
      </c>
      <c r="AM10">
        <v>100</v>
      </c>
      <c r="AN10">
        <v>96.3</v>
      </c>
      <c r="AO10">
        <v>100</v>
      </c>
      <c r="AP10">
        <v>99.85</v>
      </c>
      <c r="AQ10">
        <v>35</v>
      </c>
      <c r="AR10">
        <v>35</v>
      </c>
      <c r="AS10">
        <v>35</v>
      </c>
      <c r="AT10">
        <v>35</v>
      </c>
      <c r="AU10">
        <v>35</v>
      </c>
      <c r="AV10">
        <v>35</v>
      </c>
      <c r="AW10">
        <v>35</v>
      </c>
      <c r="AX10">
        <v>31.43</v>
      </c>
      <c r="AY10">
        <v>20</v>
      </c>
      <c r="AZ10">
        <v>20</v>
      </c>
      <c r="BA10">
        <v>20</v>
      </c>
      <c r="BB10">
        <v>20</v>
      </c>
      <c r="BC10">
        <v>20</v>
      </c>
      <c r="BD10">
        <v>20</v>
      </c>
      <c r="BE10">
        <v>20</v>
      </c>
      <c r="BF10">
        <v>20</v>
      </c>
      <c r="BG10">
        <v>97.09</v>
      </c>
      <c r="BH10">
        <v>99.79</v>
      </c>
      <c r="BI10">
        <v>100</v>
      </c>
      <c r="BJ10">
        <v>100</v>
      </c>
      <c r="BK10">
        <v>100</v>
      </c>
      <c r="BL10">
        <v>88.33</v>
      </c>
      <c r="BM10">
        <v>100</v>
      </c>
      <c r="BN10">
        <v>100</v>
      </c>
      <c r="BO10">
        <v>0</v>
      </c>
      <c r="BP10">
        <v>0</v>
      </c>
      <c r="BQ10">
        <v>0</v>
      </c>
      <c r="BR10">
        <v>0</v>
      </c>
      <c r="BS10">
        <v>1</v>
      </c>
      <c r="BT10">
        <v>1</v>
      </c>
    </row>
    <row r="11" spans="1:72" x14ac:dyDescent="0.25">
      <c r="A11">
        <v>40</v>
      </c>
      <c r="B11" t="s">
        <v>185</v>
      </c>
      <c r="C11">
        <v>0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>
        <v>0</v>
      </c>
      <c r="Y11">
        <v>0</v>
      </c>
      <c r="Z11">
        <v>0</v>
      </c>
      <c r="AA11">
        <v>0</v>
      </c>
      <c r="AB11">
        <v>0</v>
      </c>
      <c r="AC11">
        <v>0</v>
      </c>
      <c r="AD11">
        <v>0</v>
      </c>
      <c r="AE11">
        <v>0</v>
      </c>
      <c r="AF11">
        <v>0</v>
      </c>
      <c r="AG11">
        <v>0</v>
      </c>
      <c r="AH11">
        <v>0</v>
      </c>
      <c r="AI11">
        <v>0</v>
      </c>
      <c r="AJ11">
        <v>0</v>
      </c>
      <c r="AK11">
        <v>0</v>
      </c>
      <c r="AL11">
        <v>0</v>
      </c>
      <c r="AM11">
        <v>0</v>
      </c>
      <c r="AN11">
        <v>0</v>
      </c>
      <c r="AO11">
        <v>0</v>
      </c>
      <c r="AP11">
        <v>0</v>
      </c>
      <c r="AQ11">
        <v>70</v>
      </c>
      <c r="AR11">
        <v>70</v>
      </c>
      <c r="AS11">
        <v>70</v>
      </c>
      <c r="AT11">
        <v>70</v>
      </c>
      <c r="AU11">
        <v>70</v>
      </c>
      <c r="AV11">
        <v>70</v>
      </c>
      <c r="AW11">
        <v>70</v>
      </c>
      <c r="AX11">
        <v>70</v>
      </c>
      <c r="AY11">
        <v>50</v>
      </c>
      <c r="AZ11">
        <v>50</v>
      </c>
      <c r="BA11">
        <v>50</v>
      </c>
      <c r="BB11">
        <v>50</v>
      </c>
      <c r="BC11">
        <v>50</v>
      </c>
      <c r="BD11">
        <v>50</v>
      </c>
      <c r="BE11">
        <v>50</v>
      </c>
      <c r="BF11">
        <v>50</v>
      </c>
      <c r="BG11">
        <v>10</v>
      </c>
      <c r="BH11">
        <v>10</v>
      </c>
      <c r="BI11">
        <v>10</v>
      </c>
      <c r="BJ11">
        <v>10</v>
      </c>
      <c r="BK11">
        <v>10</v>
      </c>
      <c r="BL11">
        <v>10</v>
      </c>
      <c r="BM11">
        <v>10</v>
      </c>
      <c r="BN11">
        <v>10</v>
      </c>
      <c r="BO11">
        <v>0</v>
      </c>
      <c r="BP11">
        <v>0</v>
      </c>
      <c r="BQ11">
        <v>0</v>
      </c>
      <c r="BR11">
        <v>0</v>
      </c>
      <c r="BS11">
        <v>71</v>
      </c>
      <c r="BT11">
        <v>24</v>
      </c>
    </row>
    <row r="12" spans="1:72" x14ac:dyDescent="0.25">
      <c r="A12">
        <v>41</v>
      </c>
      <c r="B12" t="s">
        <v>186</v>
      </c>
      <c r="C12">
        <v>0</v>
      </c>
      <c r="D12">
        <v>2.66</v>
      </c>
      <c r="E12">
        <v>0</v>
      </c>
      <c r="F12">
        <v>0</v>
      </c>
      <c r="G12">
        <v>0</v>
      </c>
      <c r="H12">
        <v>1.02</v>
      </c>
      <c r="I12">
        <v>0</v>
      </c>
      <c r="J12">
        <v>0</v>
      </c>
      <c r="K12">
        <v>0.2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4.0599999999999996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  <c r="AA12">
        <v>0</v>
      </c>
      <c r="AB12">
        <v>0</v>
      </c>
      <c r="AC12">
        <v>0</v>
      </c>
      <c r="AD12">
        <v>0</v>
      </c>
      <c r="AE12">
        <v>0</v>
      </c>
      <c r="AF12">
        <v>0</v>
      </c>
      <c r="AG12">
        <v>0</v>
      </c>
      <c r="AH12">
        <v>0</v>
      </c>
      <c r="AI12">
        <v>100</v>
      </c>
      <c r="AJ12">
        <v>97.34</v>
      </c>
      <c r="AK12">
        <v>100</v>
      </c>
      <c r="AL12">
        <v>100</v>
      </c>
      <c r="AM12">
        <v>100</v>
      </c>
      <c r="AN12">
        <v>98.98</v>
      </c>
      <c r="AO12">
        <v>100</v>
      </c>
      <c r="AP12">
        <v>100</v>
      </c>
      <c r="AQ12">
        <v>99.8</v>
      </c>
      <c r="AR12">
        <v>100</v>
      </c>
      <c r="AS12">
        <v>100</v>
      </c>
      <c r="AT12">
        <v>100</v>
      </c>
      <c r="AU12">
        <v>100</v>
      </c>
      <c r="AV12">
        <v>100</v>
      </c>
      <c r="AW12">
        <v>100</v>
      </c>
      <c r="AX12">
        <v>95.94</v>
      </c>
      <c r="AY12">
        <v>0</v>
      </c>
      <c r="AZ12">
        <v>0</v>
      </c>
      <c r="BA12">
        <v>0</v>
      </c>
      <c r="BB12">
        <v>0</v>
      </c>
      <c r="BC12">
        <v>0</v>
      </c>
      <c r="BD12">
        <v>0</v>
      </c>
      <c r="BE12">
        <v>0</v>
      </c>
      <c r="BF12">
        <v>0</v>
      </c>
      <c r="BG12">
        <v>0</v>
      </c>
      <c r="BH12">
        <v>0</v>
      </c>
      <c r="BI12">
        <v>0</v>
      </c>
      <c r="BJ12">
        <v>0</v>
      </c>
      <c r="BK12">
        <v>0</v>
      </c>
      <c r="BL12">
        <v>0</v>
      </c>
      <c r="BM12">
        <v>0</v>
      </c>
      <c r="BN12">
        <v>0</v>
      </c>
      <c r="BO12">
        <v>0</v>
      </c>
      <c r="BP12">
        <v>0</v>
      </c>
      <c r="BQ12">
        <v>0</v>
      </c>
      <c r="BR12">
        <v>0</v>
      </c>
      <c r="BS12">
        <v>24</v>
      </c>
      <c r="BT12">
        <v>24</v>
      </c>
    </row>
    <row r="13" spans="1:72" x14ac:dyDescent="0.25">
      <c r="A13">
        <v>42</v>
      </c>
      <c r="B13" t="s">
        <v>187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  <c r="AB13">
        <v>0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100</v>
      </c>
      <c r="AJ13">
        <v>100</v>
      </c>
      <c r="AK13">
        <v>100</v>
      </c>
      <c r="AL13">
        <v>100</v>
      </c>
      <c r="AM13">
        <v>100</v>
      </c>
      <c r="AN13">
        <v>100</v>
      </c>
      <c r="AO13">
        <v>100</v>
      </c>
      <c r="AP13">
        <v>100</v>
      </c>
      <c r="AQ13">
        <v>10</v>
      </c>
      <c r="AR13">
        <v>10</v>
      </c>
      <c r="AS13">
        <v>10</v>
      </c>
      <c r="AT13">
        <v>10</v>
      </c>
      <c r="AU13">
        <v>10</v>
      </c>
      <c r="AV13">
        <v>10</v>
      </c>
      <c r="AW13">
        <v>10</v>
      </c>
      <c r="AX13">
        <v>10</v>
      </c>
      <c r="AY13">
        <v>0</v>
      </c>
      <c r="AZ13">
        <v>0</v>
      </c>
      <c r="BA13">
        <v>0</v>
      </c>
      <c r="BB13">
        <v>0</v>
      </c>
      <c r="BC13">
        <v>0</v>
      </c>
      <c r="BD13">
        <v>0</v>
      </c>
      <c r="BE13">
        <v>0</v>
      </c>
      <c r="BF13">
        <v>0</v>
      </c>
      <c r="BG13">
        <v>5</v>
      </c>
      <c r="BH13">
        <v>5</v>
      </c>
      <c r="BI13">
        <v>5</v>
      </c>
      <c r="BJ13">
        <v>5</v>
      </c>
      <c r="BK13">
        <v>5</v>
      </c>
      <c r="BL13">
        <v>5</v>
      </c>
      <c r="BM13">
        <v>5</v>
      </c>
      <c r="BN13">
        <v>5</v>
      </c>
      <c r="BO13">
        <v>0</v>
      </c>
      <c r="BP13">
        <v>0</v>
      </c>
      <c r="BQ13">
        <v>0</v>
      </c>
      <c r="BR13">
        <v>0</v>
      </c>
      <c r="BS13">
        <v>9</v>
      </c>
      <c r="BT13">
        <v>24</v>
      </c>
    </row>
    <row r="14" spans="1:72" x14ac:dyDescent="0.25">
      <c r="A14">
        <v>43</v>
      </c>
      <c r="B14" t="s">
        <v>188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  <c r="Y14">
        <v>0</v>
      </c>
      <c r="Z14">
        <v>0</v>
      </c>
      <c r="AA14">
        <v>0</v>
      </c>
      <c r="AB14">
        <v>0</v>
      </c>
      <c r="AC14">
        <v>0</v>
      </c>
      <c r="AD14">
        <v>0</v>
      </c>
      <c r="AE14">
        <v>0</v>
      </c>
      <c r="AF14">
        <v>0</v>
      </c>
      <c r="AG14">
        <v>0</v>
      </c>
      <c r="AH14">
        <v>0</v>
      </c>
      <c r="AI14">
        <v>100</v>
      </c>
      <c r="AJ14">
        <v>100</v>
      </c>
      <c r="AK14">
        <v>100</v>
      </c>
      <c r="AL14">
        <v>100</v>
      </c>
      <c r="AM14">
        <v>100</v>
      </c>
      <c r="AN14">
        <v>100</v>
      </c>
      <c r="AO14">
        <v>100</v>
      </c>
      <c r="AP14">
        <v>100</v>
      </c>
      <c r="AQ14">
        <v>100</v>
      </c>
      <c r="AR14">
        <v>100</v>
      </c>
      <c r="AS14">
        <v>100</v>
      </c>
      <c r="AT14">
        <v>100</v>
      </c>
      <c r="AU14">
        <v>100</v>
      </c>
      <c r="AV14">
        <v>100</v>
      </c>
      <c r="AW14">
        <v>100</v>
      </c>
      <c r="AX14">
        <v>100</v>
      </c>
      <c r="AY14">
        <v>12.5</v>
      </c>
      <c r="AZ14">
        <v>12.5</v>
      </c>
      <c r="BA14">
        <v>12.5</v>
      </c>
      <c r="BB14">
        <v>12.5</v>
      </c>
      <c r="BC14">
        <v>12.5</v>
      </c>
      <c r="BD14">
        <v>12.5</v>
      </c>
      <c r="BE14">
        <v>12.5</v>
      </c>
      <c r="BF14">
        <v>12.5</v>
      </c>
      <c r="BG14">
        <v>62.5</v>
      </c>
      <c r="BH14">
        <v>62.5</v>
      </c>
      <c r="BI14">
        <v>62.5</v>
      </c>
      <c r="BJ14">
        <v>62.5</v>
      </c>
      <c r="BK14">
        <v>62.5</v>
      </c>
      <c r="BL14">
        <v>62.5</v>
      </c>
      <c r="BM14">
        <v>62.5</v>
      </c>
      <c r="BN14">
        <v>62.5</v>
      </c>
      <c r="BO14">
        <v>0</v>
      </c>
      <c r="BP14">
        <v>0</v>
      </c>
      <c r="BQ14">
        <v>0</v>
      </c>
      <c r="BR14">
        <v>0</v>
      </c>
      <c r="BS14">
        <v>72</v>
      </c>
      <c r="BT14">
        <v>24</v>
      </c>
    </row>
    <row r="15" spans="1:72" x14ac:dyDescent="0.25">
      <c r="A15">
        <v>44</v>
      </c>
      <c r="B15" t="s">
        <v>189</v>
      </c>
      <c r="C15">
        <v>0</v>
      </c>
      <c r="D15">
        <v>0.15</v>
      </c>
      <c r="E15">
        <v>0.5</v>
      </c>
      <c r="F15">
        <v>0.59</v>
      </c>
      <c r="G15">
        <v>0</v>
      </c>
      <c r="H15">
        <v>0</v>
      </c>
      <c r="I15">
        <v>0</v>
      </c>
      <c r="J15">
        <v>0</v>
      </c>
      <c r="K15">
        <v>0.28999999999999998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10.4</v>
      </c>
      <c r="S15">
        <v>0</v>
      </c>
      <c r="T15">
        <v>0.96</v>
      </c>
      <c r="U15">
        <v>0</v>
      </c>
      <c r="V15">
        <v>0</v>
      </c>
      <c r="W15">
        <v>0</v>
      </c>
      <c r="X15">
        <v>0</v>
      </c>
      <c r="Y15">
        <v>0</v>
      </c>
      <c r="Z15">
        <v>0</v>
      </c>
      <c r="AA15">
        <v>0</v>
      </c>
      <c r="AB15">
        <v>0</v>
      </c>
      <c r="AC15">
        <v>0</v>
      </c>
      <c r="AD15">
        <v>0</v>
      </c>
      <c r="AE15">
        <v>0</v>
      </c>
      <c r="AF15">
        <v>0</v>
      </c>
      <c r="AG15">
        <v>0</v>
      </c>
      <c r="AH15">
        <v>0</v>
      </c>
      <c r="AI15">
        <v>100</v>
      </c>
      <c r="AJ15">
        <v>99.85</v>
      </c>
      <c r="AK15">
        <v>99.5</v>
      </c>
      <c r="AL15">
        <v>99.41</v>
      </c>
      <c r="AM15">
        <v>100</v>
      </c>
      <c r="AN15">
        <v>100</v>
      </c>
      <c r="AO15">
        <v>100</v>
      </c>
      <c r="AP15">
        <v>100</v>
      </c>
      <c r="AQ15">
        <v>99.71</v>
      </c>
      <c r="AR15">
        <v>100</v>
      </c>
      <c r="AS15">
        <v>100</v>
      </c>
      <c r="AT15">
        <v>100</v>
      </c>
      <c r="AU15">
        <v>100</v>
      </c>
      <c r="AV15">
        <v>100</v>
      </c>
      <c r="AW15">
        <v>100</v>
      </c>
      <c r="AX15">
        <v>89.6</v>
      </c>
      <c r="AY15">
        <v>0</v>
      </c>
      <c r="AZ15">
        <v>-0.96</v>
      </c>
      <c r="BA15">
        <v>0</v>
      </c>
      <c r="BB15">
        <v>0</v>
      </c>
      <c r="BC15">
        <v>0</v>
      </c>
      <c r="BD15">
        <v>0</v>
      </c>
      <c r="BE15">
        <v>0</v>
      </c>
      <c r="BF15">
        <v>0</v>
      </c>
      <c r="BG15">
        <v>0</v>
      </c>
      <c r="BH15">
        <v>0</v>
      </c>
      <c r="BI15">
        <v>0</v>
      </c>
      <c r="BJ15">
        <v>0</v>
      </c>
      <c r="BK15">
        <v>0</v>
      </c>
      <c r="BL15">
        <v>0</v>
      </c>
      <c r="BM15">
        <v>0</v>
      </c>
      <c r="BN15">
        <v>0</v>
      </c>
      <c r="BO15">
        <v>0</v>
      </c>
      <c r="BP15">
        <v>0</v>
      </c>
      <c r="BQ15">
        <v>0</v>
      </c>
      <c r="BR15">
        <v>0</v>
      </c>
      <c r="BS15">
        <v>24</v>
      </c>
      <c r="BT15">
        <v>24</v>
      </c>
    </row>
    <row r="16" spans="1:72" x14ac:dyDescent="0.25">
      <c r="A16">
        <v>45</v>
      </c>
      <c r="B16" t="s">
        <v>190</v>
      </c>
      <c r="C16">
        <v>0.24</v>
      </c>
      <c r="D16">
        <v>4.34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0.21</v>
      </c>
      <c r="L16">
        <v>1.57</v>
      </c>
      <c r="M16">
        <v>0</v>
      </c>
      <c r="N16">
        <v>0</v>
      </c>
      <c r="O16">
        <v>0</v>
      </c>
      <c r="P16">
        <v>0</v>
      </c>
      <c r="Q16">
        <v>0</v>
      </c>
      <c r="R16">
        <v>2.4700000000000002</v>
      </c>
      <c r="S16">
        <v>0</v>
      </c>
      <c r="T16">
        <v>0</v>
      </c>
      <c r="U16">
        <v>0</v>
      </c>
      <c r="V16">
        <v>0</v>
      </c>
      <c r="W16">
        <v>0</v>
      </c>
      <c r="X16">
        <v>0</v>
      </c>
      <c r="Y16">
        <v>0</v>
      </c>
      <c r="Z16">
        <v>0</v>
      </c>
      <c r="AA16">
        <v>0</v>
      </c>
      <c r="AB16">
        <v>0</v>
      </c>
      <c r="AC16">
        <v>0</v>
      </c>
      <c r="AD16">
        <v>0</v>
      </c>
      <c r="AE16">
        <v>0</v>
      </c>
      <c r="AF16">
        <v>0</v>
      </c>
      <c r="AG16">
        <v>0</v>
      </c>
      <c r="AH16">
        <v>0</v>
      </c>
      <c r="AI16">
        <v>99.76</v>
      </c>
      <c r="AJ16">
        <v>95.66</v>
      </c>
      <c r="AK16">
        <v>100</v>
      </c>
      <c r="AL16">
        <v>100</v>
      </c>
      <c r="AM16">
        <v>100</v>
      </c>
      <c r="AN16">
        <v>100</v>
      </c>
      <c r="AO16">
        <v>100</v>
      </c>
      <c r="AP16">
        <v>100</v>
      </c>
      <c r="AQ16">
        <v>99.79</v>
      </c>
      <c r="AR16">
        <v>98.43</v>
      </c>
      <c r="AS16">
        <v>100</v>
      </c>
      <c r="AT16">
        <v>100</v>
      </c>
      <c r="AU16">
        <v>100</v>
      </c>
      <c r="AV16">
        <v>100</v>
      </c>
      <c r="AW16">
        <v>100</v>
      </c>
      <c r="AX16">
        <v>97.53</v>
      </c>
      <c r="AY16">
        <v>0</v>
      </c>
      <c r="AZ16">
        <v>0</v>
      </c>
      <c r="BA16">
        <v>0</v>
      </c>
      <c r="BB16">
        <v>0</v>
      </c>
      <c r="BC16">
        <v>0</v>
      </c>
      <c r="BD16">
        <v>0</v>
      </c>
      <c r="BE16">
        <v>0</v>
      </c>
      <c r="BF16">
        <v>0</v>
      </c>
      <c r="BG16">
        <v>0</v>
      </c>
      <c r="BH16">
        <v>0</v>
      </c>
      <c r="BI16">
        <v>0</v>
      </c>
      <c r="BJ16">
        <v>0</v>
      </c>
      <c r="BK16">
        <v>0</v>
      </c>
      <c r="BL16">
        <v>0</v>
      </c>
      <c r="BM16">
        <v>0</v>
      </c>
      <c r="BN16">
        <v>0</v>
      </c>
      <c r="BO16">
        <v>0</v>
      </c>
      <c r="BP16">
        <v>0</v>
      </c>
      <c r="BQ16">
        <v>0</v>
      </c>
      <c r="BR16">
        <v>0</v>
      </c>
      <c r="BS16">
        <v>24</v>
      </c>
      <c r="BT16">
        <v>24</v>
      </c>
    </row>
    <row r="17" spans="1:72" x14ac:dyDescent="0.25">
      <c r="A17">
        <v>46</v>
      </c>
      <c r="B17" t="s">
        <v>191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W17">
        <v>0</v>
      </c>
      <c r="X17">
        <v>0</v>
      </c>
      <c r="Y17">
        <v>0</v>
      </c>
      <c r="Z17">
        <v>0</v>
      </c>
      <c r="AA17">
        <v>0</v>
      </c>
      <c r="AB17">
        <v>0</v>
      </c>
      <c r="AC17">
        <v>0</v>
      </c>
      <c r="AD17">
        <v>0</v>
      </c>
      <c r="AE17">
        <v>0</v>
      </c>
      <c r="AF17">
        <v>0</v>
      </c>
      <c r="AG17">
        <v>0</v>
      </c>
      <c r="AH17">
        <v>0</v>
      </c>
      <c r="AI17">
        <v>0</v>
      </c>
      <c r="AJ17">
        <v>0</v>
      </c>
      <c r="AK17">
        <v>0</v>
      </c>
      <c r="AL17">
        <v>0</v>
      </c>
      <c r="AM17">
        <v>0</v>
      </c>
      <c r="AN17">
        <v>0</v>
      </c>
      <c r="AO17">
        <v>0</v>
      </c>
      <c r="AP17">
        <v>0</v>
      </c>
      <c r="AQ17">
        <v>100</v>
      </c>
      <c r="AR17">
        <v>100</v>
      </c>
      <c r="AS17">
        <v>100</v>
      </c>
      <c r="AT17">
        <v>100</v>
      </c>
      <c r="AU17">
        <v>100</v>
      </c>
      <c r="AV17">
        <v>100</v>
      </c>
      <c r="AW17">
        <v>100</v>
      </c>
      <c r="AX17">
        <v>100</v>
      </c>
      <c r="AY17">
        <v>0</v>
      </c>
      <c r="AZ17">
        <v>0</v>
      </c>
      <c r="BA17">
        <v>0</v>
      </c>
      <c r="BB17">
        <v>0</v>
      </c>
      <c r="BC17">
        <v>0</v>
      </c>
      <c r="BD17">
        <v>0</v>
      </c>
      <c r="BE17">
        <v>0</v>
      </c>
      <c r="BF17">
        <v>0</v>
      </c>
      <c r="BG17">
        <v>100</v>
      </c>
      <c r="BH17">
        <v>100</v>
      </c>
      <c r="BI17">
        <v>100</v>
      </c>
      <c r="BJ17">
        <v>100</v>
      </c>
      <c r="BK17">
        <v>100</v>
      </c>
      <c r="BL17">
        <v>100</v>
      </c>
      <c r="BM17">
        <v>100</v>
      </c>
      <c r="BN17">
        <v>100</v>
      </c>
      <c r="BO17">
        <v>0</v>
      </c>
      <c r="BP17">
        <v>0</v>
      </c>
      <c r="BQ17">
        <v>0</v>
      </c>
      <c r="BR17">
        <v>0</v>
      </c>
      <c r="BS17">
        <v>77</v>
      </c>
      <c r="BT17">
        <v>24</v>
      </c>
    </row>
    <row r="18" spans="1:72" x14ac:dyDescent="0.25">
      <c r="A18">
        <v>47</v>
      </c>
      <c r="B18" t="s">
        <v>192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W18">
        <v>0</v>
      </c>
      <c r="X18">
        <v>0</v>
      </c>
      <c r="Y18">
        <v>0</v>
      </c>
      <c r="Z18">
        <v>0</v>
      </c>
      <c r="AA18">
        <v>0</v>
      </c>
      <c r="AB18">
        <v>0</v>
      </c>
      <c r="AC18">
        <v>0</v>
      </c>
      <c r="AD18">
        <v>0</v>
      </c>
      <c r="AE18">
        <v>0</v>
      </c>
      <c r="AF18">
        <v>0</v>
      </c>
      <c r="AG18">
        <v>0</v>
      </c>
      <c r="AH18">
        <v>0</v>
      </c>
      <c r="AI18">
        <v>100</v>
      </c>
      <c r="AJ18">
        <v>100</v>
      </c>
      <c r="AK18">
        <v>100</v>
      </c>
      <c r="AL18">
        <v>100</v>
      </c>
      <c r="AM18">
        <v>100</v>
      </c>
      <c r="AN18">
        <v>100</v>
      </c>
      <c r="AO18">
        <v>100</v>
      </c>
      <c r="AP18">
        <v>100</v>
      </c>
      <c r="AQ18">
        <v>100</v>
      </c>
      <c r="AR18">
        <v>100</v>
      </c>
      <c r="AS18">
        <v>100</v>
      </c>
      <c r="AT18">
        <v>100</v>
      </c>
      <c r="AU18">
        <v>100</v>
      </c>
      <c r="AV18">
        <v>100</v>
      </c>
      <c r="AW18">
        <v>100</v>
      </c>
      <c r="AX18">
        <v>100</v>
      </c>
      <c r="AY18">
        <v>0</v>
      </c>
      <c r="AZ18">
        <v>0</v>
      </c>
      <c r="BA18">
        <v>0</v>
      </c>
      <c r="BB18">
        <v>0</v>
      </c>
      <c r="BC18">
        <v>0</v>
      </c>
      <c r="BD18">
        <v>0</v>
      </c>
      <c r="BE18">
        <v>0</v>
      </c>
      <c r="BF18">
        <v>0</v>
      </c>
      <c r="BG18">
        <v>0</v>
      </c>
      <c r="BH18">
        <v>0</v>
      </c>
      <c r="BI18">
        <v>0</v>
      </c>
      <c r="BJ18">
        <v>0</v>
      </c>
      <c r="BK18">
        <v>0</v>
      </c>
      <c r="BL18">
        <v>0</v>
      </c>
      <c r="BM18">
        <v>0</v>
      </c>
      <c r="BN18">
        <v>0</v>
      </c>
      <c r="BO18">
        <v>0</v>
      </c>
      <c r="BP18">
        <v>0</v>
      </c>
      <c r="BQ18">
        <v>0</v>
      </c>
      <c r="BR18">
        <v>0</v>
      </c>
      <c r="BS18">
        <v>24</v>
      </c>
      <c r="BT18">
        <v>24</v>
      </c>
    </row>
    <row r="19" spans="1:72" x14ac:dyDescent="0.25">
      <c r="A19">
        <v>48</v>
      </c>
      <c r="B19" t="s">
        <v>193</v>
      </c>
      <c r="C19">
        <v>1.19</v>
      </c>
      <c r="D19">
        <v>1.02</v>
      </c>
      <c r="E19">
        <v>0.59</v>
      </c>
      <c r="F19">
        <v>4.6100000000000003</v>
      </c>
      <c r="G19">
        <v>1.56</v>
      </c>
      <c r="H19">
        <v>1.7</v>
      </c>
      <c r="I19">
        <v>0</v>
      </c>
      <c r="J19">
        <v>0</v>
      </c>
      <c r="K19">
        <v>0.76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8.2100000000000009</v>
      </c>
      <c r="S19">
        <v>0</v>
      </c>
      <c r="T19">
        <v>1.77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  <c r="AB19">
        <v>0</v>
      </c>
      <c r="AC19">
        <v>0</v>
      </c>
      <c r="AD19">
        <v>0</v>
      </c>
      <c r="AE19">
        <v>0</v>
      </c>
      <c r="AF19">
        <v>2.27</v>
      </c>
      <c r="AG19">
        <v>0</v>
      </c>
      <c r="AH19">
        <v>0</v>
      </c>
      <c r="AI19">
        <v>98.81</v>
      </c>
      <c r="AJ19">
        <v>98.98</v>
      </c>
      <c r="AK19">
        <v>99.41</v>
      </c>
      <c r="AL19">
        <v>95.39</v>
      </c>
      <c r="AM19">
        <v>98.44</v>
      </c>
      <c r="AN19">
        <v>98.3</v>
      </c>
      <c r="AO19">
        <v>100</v>
      </c>
      <c r="AP19">
        <v>100</v>
      </c>
      <c r="AQ19">
        <v>99.24</v>
      </c>
      <c r="AR19">
        <v>100</v>
      </c>
      <c r="AS19">
        <v>100</v>
      </c>
      <c r="AT19">
        <v>100</v>
      </c>
      <c r="AU19">
        <v>100</v>
      </c>
      <c r="AV19">
        <v>100</v>
      </c>
      <c r="AW19">
        <v>100</v>
      </c>
      <c r="AX19">
        <v>91.79</v>
      </c>
      <c r="AY19">
        <v>0</v>
      </c>
      <c r="AZ19">
        <v>-1.77</v>
      </c>
      <c r="BA19">
        <v>0</v>
      </c>
      <c r="BB19">
        <v>0</v>
      </c>
      <c r="BC19">
        <v>0</v>
      </c>
      <c r="BD19">
        <v>0</v>
      </c>
      <c r="BE19">
        <v>0</v>
      </c>
      <c r="BF19">
        <v>0</v>
      </c>
      <c r="BG19">
        <v>0</v>
      </c>
      <c r="BH19">
        <v>0</v>
      </c>
      <c r="BI19">
        <v>0</v>
      </c>
      <c r="BJ19">
        <v>0</v>
      </c>
      <c r="BK19">
        <v>0</v>
      </c>
      <c r="BL19">
        <v>-2.27</v>
      </c>
      <c r="BM19">
        <v>0</v>
      </c>
      <c r="BN19">
        <v>0</v>
      </c>
      <c r="BO19">
        <v>0</v>
      </c>
      <c r="BP19">
        <v>0</v>
      </c>
      <c r="BQ19">
        <v>0</v>
      </c>
      <c r="BR19">
        <v>0</v>
      </c>
      <c r="BS19">
        <v>24</v>
      </c>
      <c r="BT19">
        <v>24</v>
      </c>
    </row>
    <row r="20" spans="1:72" x14ac:dyDescent="0.25">
      <c r="A20">
        <v>49</v>
      </c>
      <c r="B20" t="s">
        <v>194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B20">
        <v>0</v>
      </c>
      <c r="AC20">
        <v>0</v>
      </c>
      <c r="AD20">
        <v>0</v>
      </c>
      <c r="AE20">
        <v>0</v>
      </c>
      <c r="AF20">
        <v>0</v>
      </c>
      <c r="AG20">
        <v>0</v>
      </c>
      <c r="AH20">
        <v>0</v>
      </c>
      <c r="AI20">
        <v>90</v>
      </c>
      <c r="AJ20">
        <v>90</v>
      </c>
      <c r="AK20">
        <v>90</v>
      </c>
      <c r="AL20">
        <v>90</v>
      </c>
      <c r="AM20">
        <v>90</v>
      </c>
      <c r="AN20">
        <v>90</v>
      </c>
      <c r="AO20">
        <v>90</v>
      </c>
      <c r="AP20">
        <v>90</v>
      </c>
      <c r="AQ20">
        <v>70</v>
      </c>
      <c r="AR20">
        <v>70</v>
      </c>
      <c r="AS20">
        <v>70</v>
      </c>
      <c r="AT20">
        <v>70</v>
      </c>
      <c r="AU20">
        <v>70</v>
      </c>
      <c r="AV20">
        <v>70</v>
      </c>
      <c r="AW20">
        <v>70</v>
      </c>
      <c r="AX20">
        <v>70</v>
      </c>
      <c r="AY20">
        <v>0</v>
      </c>
      <c r="AZ20">
        <v>0</v>
      </c>
      <c r="BA20">
        <v>0</v>
      </c>
      <c r="BB20">
        <v>0</v>
      </c>
      <c r="BC20">
        <v>0</v>
      </c>
      <c r="BD20">
        <v>0</v>
      </c>
      <c r="BE20">
        <v>0</v>
      </c>
      <c r="BF20">
        <v>0</v>
      </c>
      <c r="BG20">
        <v>15</v>
      </c>
      <c r="BH20">
        <v>15</v>
      </c>
      <c r="BI20">
        <v>15</v>
      </c>
      <c r="BJ20">
        <v>15</v>
      </c>
      <c r="BK20">
        <v>15</v>
      </c>
      <c r="BL20">
        <v>15</v>
      </c>
      <c r="BM20">
        <v>15</v>
      </c>
      <c r="BN20">
        <v>15</v>
      </c>
      <c r="BO20">
        <v>0</v>
      </c>
      <c r="BP20">
        <v>0</v>
      </c>
      <c r="BQ20">
        <v>0</v>
      </c>
      <c r="BR20">
        <v>0</v>
      </c>
      <c r="BS20">
        <v>39</v>
      </c>
      <c r="BT20">
        <v>24</v>
      </c>
    </row>
    <row r="21" spans="1:72" x14ac:dyDescent="0.25">
      <c r="A21">
        <v>50</v>
      </c>
      <c r="B21" t="s">
        <v>195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0</v>
      </c>
      <c r="Z21">
        <v>0</v>
      </c>
      <c r="AA21">
        <v>0</v>
      </c>
      <c r="AB21">
        <v>0</v>
      </c>
      <c r="AC21">
        <v>0</v>
      </c>
      <c r="AD21">
        <v>0</v>
      </c>
      <c r="AE21">
        <v>0</v>
      </c>
      <c r="AF21">
        <v>0</v>
      </c>
      <c r="AG21">
        <v>0</v>
      </c>
      <c r="AH21">
        <v>0</v>
      </c>
      <c r="AI21">
        <v>100</v>
      </c>
      <c r="AJ21">
        <v>100</v>
      </c>
      <c r="AK21">
        <v>100</v>
      </c>
      <c r="AL21">
        <v>100</v>
      </c>
      <c r="AM21">
        <v>100</v>
      </c>
      <c r="AN21">
        <v>100</v>
      </c>
      <c r="AO21">
        <v>100</v>
      </c>
      <c r="AP21">
        <v>100</v>
      </c>
      <c r="AQ21">
        <v>100</v>
      </c>
      <c r="AR21">
        <v>100</v>
      </c>
      <c r="AS21">
        <v>100</v>
      </c>
      <c r="AT21">
        <v>100</v>
      </c>
      <c r="AU21">
        <v>100</v>
      </c>
      <c r="AV21">
        <v>100</v>
      </c>
      <c r="AW21">
        <v>100</v>
      </c>
      <c r="AX21">
        <v>100</v>
      </c>
      <c r="AY21">
        <v>0</v>
      </c>
      <c r="AZ21">
        <v>0</v>
      </c>
      <c r="BA21">
        <v>0</v>
      </c>
      <c r="BB21">
        <v>0</v>
      </c>
      <c r="BC21">
        <v>0</v>
      </c>
      <c r="BD21">
        <v>0</v>
      </c>
      <c r="BE21">
        <v>0</v>
      </c>
      <c r="BF21">
        <v>0</v>
      </c>
      <c r="BG21">
        <v>0</v>
      </c>
      <c r="BH21">
        <v>0</v>
      </c>
      <c r="BI21">
        <v>0</v>
      </c>
      <c r="BJ21">
        <v>0</v>
      </c>
      <c r="BK21">
        <v>0</v>
      </c>
      <c r="BL21">
        <v>0</v>
      </c>
      <c r="BM21">
        <v>0</v>
      </c>
      <c r="BN21">
        <v>0</v>
      </c>
      <c r="BO21">
        <v>0</v>
      </c>
      <c r="BP21">
        <v>0</v>
      </c>
      <c r="BQ21">
        <v>0</v>
      </c>
      <c r="BR21">
        <v>0</v>
      </c>
      <c r="BS21">
        <v>24</v>
      </c>
      <c r="BT21">
        <v>24</v>
      </c>
    </row>
    <row r="22" spans="1:72" x14ac:dyDescent="0.25">
      <c r="A22">
        <v>51</v>
      </c>
      <c r="B22" t="s">
        <v>196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  <c r="Y22">
        <v>0</v>
      </c>
      <c r="Z22">
        <v>0</v>
      </c>
      <c r="AA22">
        <v>0</v>
      </c>
      <c r="AB22">
        <v>0</v>
      </c>
      <c r="AC22">
        <v>0</v>
      </c>
      <c r="AD22">
        <v>0</v>
      </c>
      <c r="AE22">
        <v>0</v>
      </c>
      <c r="AF22">
        <v>0</v>
      </c>
      <c r="AG22">
        <v>0</v>
      </c>
      <c r="AH22">
        <v>0</v>
      </c>
      <c r="AI22">
        <v>100</v>
      </c>
      <c r="AJ22">
        <v>100</v>
      </c>
      <c r="AK22">
        <v>100</v>
      </c>
      <c r="AL22">
        <v>100</v>
      </c>
      <c r="AM22">
        <v>100</v>
      </c>
      <c r="AN22">
        <v>100</v>
      </c>
      <c r="AO22">
        <v>100</v>
      </c>
      <c r="AP22">
        <v>100</v>
      </c>
      <c r="AQ22">
        <v>100</v>
      </c>
      <c r="AR22">
        <v>100</v>
      </c>
      <c r="AS22">
        <v>100</v>
      </c>
      <c r="AT22">
        <v>100</v>
      </c>
      <c r="AU22">
        <v>100</v>
      </c>
      <c r="AV22">
        <v>100</v>
      </c>
      <c r="AW22">
        <v>100</v>
      </c>
      <c r="AX22">
        <v>100</v>
      </c>
      <c r="AY22">
        <v>0</v>
      </c>
      <c r="AZ22">
        <v>0</v>
      </c>
      <c r="BA22">
        <v>0</v>
      </c>
      <c r="BB22">
        <v>0</v>
      </c>
      <c r="BC22">
        <v>0</v>
      </c>
      <c r="BD22">
        <v>0</v>
      </c>
      <c r="BE22">
        <v>0</v>
      </c>
      <c r="BF22">
        <v>0</v>
      </c>
      <c r="BG22">
        <v>0</v>
      </c>
      <c r="BH22">
        <v>0</v>
      </c>
      <c r="BI22">
        <v>0</v>
      </c>
      <c r="BJ22">
        <v>0</v>
      </c>
      <c r="BK22">
        <v>0</v>
      </c>
      <c r="BL22">
        <v>0</v>
      </c>
      <c r="BM22">
        <v>0</v>
      </c>
      <c r="BN22">
        <v>0</v>
      </c>
      <c r="BO22">
        <v>0</v>
      </c>
      <c r="BP22">
        <v>0</v>
      </c>
      <c r="BQ22">
        <v>0</v>
      </c>
      <c r="BR22">
        <v>0</v>
      </c>
      <c r="BS22">
        <v>24</v>
      </c>
      <c r="BT22">
        <v>24</v>
      </c>
    </row>
    <row r="23" spans="1:72" x14ac:dyDescent="0.25">
      <c r="A23">
        <v>52</v>
      </c>
      <c r="B23" t="s">
        <v>197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  <c r="AB23">
        <v>0</v>
      </c>
      <c r="AC23">
        <v>0</v>
      </c>
      <c r="AD23">
        <v>0</v>
      </c>
      <c r="AE23">
        <v>0</v>
      </c>
      <c r="AF23">
        <v>0</v>
      </c>
      <c r="AG23">
        <v>0</v>
      </c>
      <c r="AH23">
        <v>0</v>
      </c>
      <c r="AI23">
        <v>5</v>
      </c>
      <c r="AJ23">
        <v>5</v>
      </c>
      <c r="AK23">
        <v>5</v>
      </c>
      <c r="AL23">
        <v>5</v>
      </c>
      <c r="AM23">
        <v>5</v>
      </c>
      <c r="AN23">
        <v>5</v>
      </c>
      <c r="AO23">
        <v>5</v>
      </c>
      <c r="AP23">
        <v>5</v>
      </c>
      <c r="AQ23">
        <v>0</v>
      </c>
      <c r="AR23">
        <v>0</v>
      </c>
      <c r="AS23">
        <v>0</v>
      </c>
      <c r="AT23">
        <v>0</v>
      </c>
      <c r="AU23">
        <v>0</v>
      </c>
      <c r="AV23">
        <v>0</v>
      </c>
      <c r="AW23">
        <v>0</v>
      </c>
      <c r="AX23">
        <v>0</v>
      </c>
      <c r="AY23">
        <v>70</v>
      </c>
      <c r="AZ23">
        <v>70</v>
      </c>
      <c r="BA23">
        <v>70</v>
      </c>
      <c r="BB23">
        <v>70</v>
      </c>
      <c r="BC23">
        <v>70</v>
      </c>
      <c r="BD23">
        <v>70</v>
      </c>
      <c r="BE23">
        <v>70</v>
      </c>
      <c r="BF23">
        <v>70</v>
      </c>
      <c r="BG23">
        <v>12.5</v>
      </c>
      <c r="BH23">
        <v>12.5</v>
      </c>
      <c r="BI23">
        <v>12.5</v>
      </c>
      <c r="BJ23">
        <v>12.5</v>
      </c>
      <c r="BK23">
        <v>12.5</v>
      </c>
      <c r="BL23">
        <v>12.5</v>
      </c>
      <c r="BM23">
        <v>12.5</v>
      </c>
      <c r="BN23">
        <v>12.5</v>
      </c>
      <c r="BO23">
        <v>0</v>
      </c>
      <c r="BP23">
        <v>0</v>
      </c>
      <c r="BQ23">
        <v>0</v>
      </c>
      <c r="BR23">
        <v>0</v>
      </c>
      <c r="BS23">
        <v>166</v>
      </c>
      <c r="BT23">
        <v>24</v>
      </c>
    </row>
    <row r="24" spans="1:72" x14ac:dyDescent="0.25">
      <c r="A24">
        <v>53</v>
      </c>
      <c r="B24" t="s">
        <v>198</v>
      </c>
      <c r="C24">
        <v>0</v>
      </c>
      <c r="D24">
        <v>0.68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  <c r="AG24">
        <v>0</v>
      </c>
      <c r="AH24">
        <v>0</v>
      </c>
      <c r="AI24">
        <v>100</v>
      </c>
      <c r="AJ24">
        <v>99.32</v>
      </c>
      <c r="AK24">
        <v>100</v>
      </c>
      <c r="AL24">
        <v>100</v>
      </c>
      <c r="AM24">
        <v>100</v>
      </c>
      <c r="AN24">
        <v>100</v>
      </c>
      <c r="AO24">
        <v>100</v>
      </c>
      <c r="AP24">
        <v>100</v>
      </c>
      <c r="AQ24">
        <v>70</v>
      </c>
      <c r="AR24">
        <v>70</v>
      </c>
      <c r="AS24">
        <v>70</v>
      </c>
      <c r="AT24">
        <v>70</v>
      </c>
      <c r="AU24">
        <v>70</v>
      </c>
      <c r="AV24">
        <v>70</v>
      </c>
      <c r="AW24">
        <v>70</v>
      </c>
      <c r="AX24">
        <v>70</v>
      </c>
      <c r="AY24">
        <v>50</v>
      </c>
      <c r="AZ24">
        <v>50</v>
      </c>
      <c r="BA24">
        <v>50</v>
      </c>
      <c r="BB24">
        <v>50</v>
      </c>
      <c r="BC24">
        <v>50</v>
      </c>
      <c r="BD24">
        <v>50</v>
      </c>
      <c r="BE24">
        <v>50</v>
      </c>
      <c r="BF24">
        <v>50</v>
      </c>
      <c r="BG24">
        <v>32.5</v>
      </c>
      <c r="BH24">
        <v>32.5</v>
      </c>
      <c r="BI24">
        <v>32.5</v>
      </c>
      <c r="BJ24">
        <v>32.5</v>
      </c>
      <c r="BK24">
        <v>32.5</v>
      </c>
      <c r="BL24">
        <v>32.5</v>
      </c>
      <c r="BM24">
        <v>32.5</v>
      </c>
      <c r="BN24">
        <v>32.5</v>
      </c>
      <c r="BO24">
        <v>0</v>
      </c>
      <c r="BP24">
        <v>0</v>
      </c>
      <c r="BQ24">
        <v>0</v>
      </c>
      <c r="BR24">
        <v>0</v>
      </c>
      <c r="BS24">
        <v>40</v>
      </c>
      <c r="BT24">
        <v>24</v>
      </c>
    </row>
    <row r="25" spans="1:72" x14ac:dyDescent="0.25">
      <c r="A25">
        <v>54</v>
      </c>
      <c r="B25" t="s">
        <v>199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0</v>
      </c>
      <c r="AD25">
        <v>0</v>
      </c>
      <c r="AE25">
        <v>0</v>
      </c>
      <c r="AF25">
        <v>0</v>
      </c>
      <c r="AG25">
        <v>0</v>
      </c>
      <c r="AH25">
        <v>0</v>
      </c>
      <c r="AI25">
        <v>0</v>
      </c>
      <c r="AJ25">
        <v>0</v>
      </c>
      <c r="AK25">
        <v>0</v>
      </c>
      <c r="AL25">
        <v>0</v>
      </c>
      <c r="AM25">
        <v>0</v>
      </c>
      <c r="AN25">
        <v>0</v>
      </c>
      <c r="AO25">
        <v>0</v>
      </c>
      <c r="AP25">
        <v>0</v>
      </c>
      <c r="AQ25">
        <v>10</v>
      </c>
      <c r="AR25">
        <v>10</v>
      </c>
      <c r="AS25">
        <v>10</v>
      </c>
      <c r="AT25">
        <v>10</v>
      </c>
      <c r="AU25">
        <v>10</v>
      </c>
      <c r="AV25">
        <v>10</v>
      </c>
      <c r="AW25">
        <v>10</v>
      </c>
      <c r="AX25">
        <v>10</v>
      </c>
      <c r="AY25">
        <v>45</v>
      </c>
      <c r="AZ25">
        <v>45</v>
      </c>
      <c r="BA25">
        <v>45</v>
      </c>
      <c r="BB25">
        <v>45</v>
      </c>
      <c r="BC25">
        <v>45</v>
      </c>
      <c r="BD25">
        <v>45</v>
      </c>
      <c r="BE25">
        <v>45</v>
      </c>
      <c r="BF25">
        <v>45</v>
      </c>
      <c r="BG25">
        <v>0</v>
      </c>
      <c r="BH25">
        <v>0</v>
      </c>
      <c r="BI25">
        <v>0</v>
      </c>
      <c r="BJ25">
        <v>0</v>
      </c>
      <c r="BK25">
        <v>0</v>
      </c>
      <c r="BL25">
        <v>0</v>
      </c>
      <c r="BM25">
        <v>0</v>
      </c>
      <c r="BN25">
        <v>0</v>
      </c>
      <c r="BO25">
        <v>0</v>
      </c>
      <c r="BP25">
        <v>0</v>
      </c>
      <c r="BQ25">
        <v>0</v>
      </c>
      <c r="BR25">
        <v>0</v>
      </c>
      <c r="BS25">
        <v>52</v>
      </c>
      <c r="BT25">
        <v>24</v>
      </c>
    </row>
    <row r="26" spans="1:72" x14ac:dyDescent="0.25">
      <c r="A26">
        <v>55</v>
      </c>
      <c r="B26" t="s">
        <v>200</v>
      </c>
      <c r="C26">
        <v>0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  <c r="AB26">
        <v>0</v>
      </c>
      <c r="AC26">
        <v>0</v>
      </c>
      <c r="AD26">
        <v>0</v>
      </c>
      <c r="AE26">
        <v>0</v>
      </c>
      <c r="AF26">
        <v>0</v>
      </c>
      <c r="AG26">
        <v>0</v>
      </c>
      <c r="AH26">
        <v>0</v>
      </c>
      <c r="AI26">
        <v>100</v>
      </c>
      <c r="AJ26">
        <v>100</v>
      </c>
      <c r="AK26">
        <v>100</v>
      </c>
      <c r="AL26">
        <v>100</v>
      </c>
      <c r="AM26">
        <v>100</v>
      </c>
      <c r="AN26">
        <v>100</v>
      </c>
      <c r="AO26">
        <v>100</v>
      </c>
      <c r="AP26">
        <v>100</v>
      </c>
      <c r="AQ26">
        <v>100</v>
      </c>
      <c r="AR26">
        <v>100</v>
      </c>
      <c r="AS26">
        <v>100</v>
      </c>
      <c r="AT26">
        <v>100</v>
      </c>
      <c r="AU26">
        <v>100</v>
      </c>
      <c r="AV26">
        <v>100</v>
      </c>
      <c r="AW26">
        <v>100</v>
      </c>
      <c r="AX26">
        <v>100</v>
      </c>
      <c r="AY26">
        <v>0</v>
      </c>
      <c r="AZ26">
        <v>0</v>
      </c>
      <c r="BA26">
        <v>0</v>
      </c>
      <c r="BB26">
        <v>0</v>
      </c>
      <c r="BC26">
        <v>0</v>
      </c>
      <c r="BD26">
        <v>0</v>
      </c>
      <c r="BE26">
        <v>0</v>
      </c>
      <c r="BF26">
        <v>0</v>
      </c>
      <c r="BG26">
        <v>0</v>
      </c>
      <c r="BH26">
        <v>0</v>
      </c>
      <c r="BI26">
        <v>0</v>
      </c>
      <c r="BJ26">
        <v>0</v>
      </c>
      <c r="BK26">
        <v>0</v>
      </c>
      <c r="BL26">
        <v>0</v>
      </c>
      <c r="BM26">
        <v>0</v>
      </c>
      <c r="BN26">
        <v>0</v>
      </c>
      <c r="BO26">
        <v>0</v>
      </c>
      <c r="BP26">
        <v>0</v>
      </c>
      <c r="BQ26">
        <v>0</v>
      </c>
      <c r="BR26">
        <v>0</v>
      </c>
      <c r="BS26">
        <v>24</v>
      </c>
      <c r="BT26">
        <v>24</v>
      </c>
    </row>
    <row r="27" spans="1:72" x14ac:dyDescent="0.25">
      <c r="A27">
        <v>56</v>
      </c>
      <c r="B27" t="s">
        <v>201</v>
      </c>
      <c r="C27">
        <v>11.5</v>
      </c>
      <c r="D27">
        <v>7.24</v>
      </c>
      <c r="E27">
        <v>11.42</v>
      </c>
      <c r="F27">
        <v>8.9600000000000009</v>
      </c>
      <c r="G27">
        <v>5.04</v>
      </c>
      <c r="H27">
        <v>13.51</v>
      </c>
      <c r="I27">
        <v>1.99</v>
      </c>
      <c r="J27">
        <v>6.33</v>
      </c>
      <c r="K27">
        <v>25</v>
      </c>
      <c r="L27">
        <v>1.71</v>
      </c>
      <c r="M27">
        <v>0.82</v>
      </c>
      <c r="N27">
        <v>0.56999999999999995</v>
      </c>
      <c r="O27">
        <v>0.19</v>
      </c>
      <c r="P27">
        <v>0.43</v>
      </c>
      <c r="Q27">
        <v>2.44</v>
      </c>
      <c r="R27">
        <v>25</v>
      </c>
      <c r="S27">
        <v>0</v>
      </c>
      <c r="T27">
        <v>0.95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B27">
        <v>0</v>
      </c>
      <c r="AC27">
        <v>0</v>
      </c>
      <c r="AD27">
        <v>0.21</v>
      </c>
      <c r="AE27">
        <v>0</v>
      </c>
      <c r="AF27">
        <v>0.21</v>
      </c>
      <c r="AG27">
        <v>0</v>
      </c>
      <c r="AH27">
        <v>0</v>
      </c>
      <c r="AI27">
        <v>88.5</v>
      </c>
      <c r="AJ27">
        <v>92.76</v>
      </c>
      <c r="AK27">
        <v>88.58</v>
      </c>
      <c r="AL27">
        <v>91.04</v>
      </c>
      <c r="AM27">
        <v>94.96</v>
      </c>
      <c r="AN27">
        <v>86.49</v>
      </c>
      <c r="AO27">
        <v>98.01</v>
      </c>
      <c r="AP27">
        <v>93.67</v>
      </c>
      <c r="AQ27">
        <v>93</v>
      </c>
      <c r="AR27">
        <v>116.29</v>
      </c>
      <c r="AS27">
        <v>117.18</v>
      </c>
      <c r="AT27">
        <v>117.43</v>
      </c>
      <c r="AU27">
        <v>117.81</v>
      </c>
      <c r="AV27">
        <v>117.57</v>
      </c>
      <c r="AW27">
        <v>115.56</v>
      </c>
      <c r="AX27">
        <v>93</v>
      </c>
      <c r="AY27">
        <v>0</v>
      </c>
      <c r="AZ27">
        <v>-0.95</v>
      </c>
      <c r="BA27">
        <v>0</v>
      </c>
      <c r="BB27">
        <v>0</v>
      </c>
      <c r="BC27">
        <v>0</v>
      </c>
      <c r="BD27">
        <v>0</v>
      </c>
      <c r="BE27">
        <v>0</v>
      </c>
      <c r="BF27">
        <v>0</v>
      </c>
      <c r="BG27">
        <v>0</v>
      </c>
      <c r="BH27">
        <v>0</v>
      </c>
      <c r="BI27">
        <v>0</v>
      </c>
      <c r="BJ27">
        <v>-0.21</v>
      </c>
      <c r="BK27">
        <v>0</v>
      </c>
      <c r="BL27">
        <v>-0.21</v>
      </c>
      <c r="BM27">
        <v>0</v>
      </c>
      <c r="BN27">
        <v>0</v>
      </c>
      <c r="BO27">
        <v>0</v>
      </c>
      <c r="BP27">
        <v>18</v>
      </c>
      <c r="BQ27">
        <v>0</v>
      </c>
      <c r="BR27">
        <v>0</v>
      </c>
      <c r="BS27">
        <v>24</v>
      </c>
      <c r="BT27">
        <v>24</v>
      </c>
    </row>
    <row r="28" spans="1:72" x14ac:dyDescent="0.25">
      <c r="A28">
        <v>57</v>
      </c>
      <c r="B28" t="s">
        <v>202</v>
      </c>
      <c r="C28">
        <v>0</v>
      </c>
      <c r="D28">
        <v>0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0</v>
      </c>
      <c r="Y28">
        <v>0</v>
      </c>
      <c r="Z28">
        <v>0</v>
      </c>
      <c r="AA28">
        <v>0</v>
      </c>
      <c r="AB28">
        <v>0</v>
      </c>
      <c r="AC28">
        <v>0</v>
      </c>
      <c r="AD28">
        <v>0</v>
      </c>
      <c r="AE28">
        <v>0</v>
      </c>
      <c r="AF28">
        <v>0</v>
      </c>
      <c r="AG28">
        <v>0</v>
      </c>
      <c r="AH28">
        <v>0</v>
      </c>
      <c r="AI28">
        <v>0</v>
      </c>
      <c r="AJ28">
        <v>0</v>
      </c>
      <c r="AK28">
        <v>0</v>
      </c>
      <c r="AL28">
        <v>0</v>
      </c>
      <c r="AM28">
        <v>0</v>
      </c>
      <c r="AN28">
        <v>0</v>
      </c>
      <c r="AO28">
        <v>0</v>
      </c>
      <c r="AP28">
        <v>0</v>
      </c>
      <c r="AQ28">
        <v>60</v>
      </c>
      <c r="AR28">
        <v>60</v>
      </c>
      <c r="AS28">
        <v>60</v>
      </c>
      <c r="AT28">
        <v>60</v>
      </c>
      <c r="AU28">
        <v>60</v>
      </c>
      <c r="AV28">
        <v>60</v>
      </c>
      <c r="AW28">
        <v>60</v>
      </c>
      <c r="AX28">
        <v>60</v>
      </c>
      <c r="AY28">
        <v>12.5</v>
      </c>
      <c r="AZ28">
        <v>12.5</v>
      </c>
      <c r="BA28">
        <v>12.5</v>
      </c>
      <c r="BB28">
        <v>12.5</v>
      </c>
      <c r="BC28">
        <v>12.5</v>
      </c>
      <c r="BD28">
        <v>12.5</v>
      </c>
      <c r="BE28">
        <v>12.5</v>
      </c>
      <c r="BF28">
        <v>12.5</v>
      </c>
      <c r="BG28">
        <v>0</v>
      </c>
      <c r="BH28">
        <v>0</v>
      </c>
      <c r="BI28">
        <v>0</v>
      </c>
      <c r="BJ28">
        <v>0</v>
      </c>
      <c r="BK28">
        <v>0</v>
      </c>
      <c r="BL28">
        <v>0</v>
      </c>
      <c r="BM28">
        <v>0</v>
      </c>
      <c r="BN28">
        <v>0</v>
      </c>
      <c r="BO28">
        <v>0</v>
      </c>
      <c r="BP28">
        <v>0</v>
      </c>
      <c r="BQ28">
        <v>0</v>
      </c>
      <c r="BR28">
        <v>0</v>
      </c>
      <c r="BS28">
        <v>59</v>
      </c>
      <c r="BT28">
        <v>24</v>
      </c>
    </row>
    <row r="29" spans="1:72" x14ac:dyDescent="0.25">
      <c r="A29">
        <v>58</v>
      </c>
      <c r="B29" t="s">
        <v>203</v>
      </c>
      <c r="C29">
        <v>0</v>
      </c>
      <c r="D29">
        <v>0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  <c r="Y29">
        <v>0</v>
      </c>
      <c r="Z29">
        <v>0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0</v>
      </c>
      <c r="AG29">
        <v>0</v>
      </c>
      <c r="AH29">
        <v>0</v>
      </c>
      <c r="AI29">
        <v>100</v>
      </c>
      <c r="AJ29">
        <v>100</v>
      </c>
      <c r="AK29">
        <v>100</v>
      </c>
      <c r="AL29">
        <v>100</v>
      </c>
      <c r="AM29">
        <v>100</v>
      </c>
      <c r="AN29">
        <v>100</v>
      </c>
      <c r="AO29">
        <v>100</v>
      </c>
      <c r="AP29">
        <v>100</v>
      </c>
      <c r="AQ29">
        <v>100</v>
      </c>
      <c r="AR29">
        <v>100</v>
      </c>
      <c r="AS29">
        <v>100</v>
      </c>
      <c r="AT29">
        <v>100</v>
      </c>
      <c r="AU29">
        <v>100</v>
      </c>
      <c r="AV29">
        <v>100</v>
      </c>
      <c r="AW29">
        <v>100</v>
      </c>
      <c r="AX29">
        <v>100</v>
      </c>
      <c r="AY29">
        <v>0</v>
      </c>
      <c r="AZ29">
        <v>0</v>
      </c>
      <c r="BA29">
        <v>0</v>
      </c>
      <c r="BB29">
        <v>0</v>
      </c>
      <c r="BC29">
        <v>0</v>
      </c>
      <c r="BD29">
        <v>0</v>
      </c>
      <c r="BE29">
        <v>0</v>
      </c>
      <c r="BF29">
        <v>0</v>
      </c>
      <c r="BG29">
        <v>0</v>
      </c>
      <c r="BH29">
        <v>0</v>
      </c>
      <c r="BI29">
        <v>0</v>
      </c>
      <c r="BJ29">
        <v>0</v>
      </c>
      <c r="BK29">
        <v>0</v>
      </c>
      <c r="BL29">
        <v>0</v>
      </c>
      <c r="BM29">
        <v>0</v>
      </c>
      <c r="BN29">
        <v>0</v>
      </c>
      <c r="BO29">
        <v>0</v>
      </c>
      <c r="BP29">
        <v>0</v>
      </c>
      <c r="BQ29">
        <v>0</v>
      </c>
      <c r="BR29">
        <v>0</v>
      </c>
      <c r="BS29">
        <v>24</v>
      </c>
      <c r="BT29">
        <v>24</v>
      </c>
    </row>
    <row r="30" spans="1:72" x14ac:dyDescent="0.25">
      <c r="A30">
        <v>59</v>
      </c>
      <c r="B30" t="s">
        <v>204</v>
      </c>
      <c r="C30">
        <v>0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0</v>
      </c>
      <c r="AF30">
        <v>0</v>
      </c>
      <c r="AG30">
        <v>0</v>
      </c>
      <c r="AH30">
        <v>0</v>
      </c>
      <c r="AI30">
        <v>35</v>
      </c>
      <c r="AJ30">
        <v>35</v>
      </c>
      <c r="AK30">
        <v>35</v>
      </c>
      <c r="AL30">
        <v>35</v>
      </c>
      <c r="AM30">
        <v>35</v>
      </c>
      <c r="AN30">
        <v>35</v>
      </c>
      <c r="AO30">
        <v>35</v>
      </c>
      <c r="AP30">
        <v>35</v>
      </c>
      <c r="AQ30">
        <v>0</v>
      </c>
      <c r="AR30">
        <v>0</v>
      </c>
      <c r="AS30">
        <v>0</v>
      </c>
      <c r="AT30">
        <v>0</v>
      </c>
      <c r="AU30">
        <v>0</v>
      </c>
      <c r="AV30">
        <v>0</v>
      </c>
      <c r="AW30">
        <v>0</v>
      </c>
      <c r="AX30">
        <v>0</v>
      </c>
      <c r="AY30">
        <v>35</v>
      </c>
      <c r="AZ30">
        <v>35</v>
      </c>
      <c r="BA30">
        <v>35</v>
      </c>
      <c r="BB30">
        <v>35</v>
      </c>
      <c r="BC30">
        <v>35</v>
      </c>
      <c r="BD30">
        <v>35</v>
      </c>
      <c r="BE30">
        <v>35</v>
      </c>
      <c r="BF30">
        <v>35</v>
      </c>
      <c r="BG30">
        <v>0</v>
      </c>
      <c r="BH30">
        <v>0</v>
      </c>
      <c r="BI30">
        <v>0</v>
      </c>
      <c r="BJ30">
        <v>0</v>
      </c>
      <c r="BK30">
        <v>0</v>
      </c>
      <c r="BL30">
        <v>0</v>
      </c>
      <c r="BM30">
        <v>0</v>
      </c>
      <c r="BN30">
        <v>0</v>
      </c>
      <c r="BO30">
        <v>0</v>
      </c>
      <c r="BP30">
        <v>0</v>
      </c>
      <c r="BQ30">
        <v>0</v>
      </c>
      <c r="BR30">
        <v>0</v>
      </c>
      <c r="BS30">
        <v>10</v>
      </c>
      <c r="BT30">
        <v>24</v>
      </c>
    </row>
    <row r="31" spans="1:72" x14ac:dyDescent="0.25">
      <c r="A31">
        <v>60</v>
      </c>
      <c r="B31" t="s">
        <v>205</v>
      </c>
      <c r="C31">
        <v>0</v>
      </c>
      <c r="D31">
        <v>0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0</v>
      </c>
      <c r="Y31">
        <v>0</v>
      </c>
      <c r="Z31">
        <v>0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0</v>
      </c>
      <c r="AG31">
        <v>0</v>
      </c>
      <c r="AH31">
        <v>0</v>
      </c>
      <c r="AI31">
        <v>100</v>
      </c>
      <c r="AJ31">
        <v>100</v>
      </c>
      <c r="AK31">
        <v>100</v>
      </c>
      <c r="AL31">
        <v>100</v>
      </c>
      <c r="AM31">
        <v>100</v>
      </c>
      <c r="AN31">
        <v>100</v>
      </c>
      <c r="AO31">
        <v>100</v>
      </c>
      <c r="AP31">
        <v>100</v>
      </c>
      <c r="AQ31">
        <v>100</v>
      </c>
      <c r="AR31">
        <v>100</v>
      </c>
      <c r="AS31">
        <v>100</v>
      </c>
      <c r="AT31">
        <v>100</v>
      </c>
      <c r="AU31">
        <v>100</v>
      </c>
      <c r="AV31">
        <v>100</v>
      </c>
      <c r="AW31">
        <v>100</v>
      </c>
      <c r="AX31">
        <v>100</v>
      </c>
      <c r="AY31">
        <v>0</v>
      </c>
      <c r="AZ31">
        <v>0</v>
      </c>
      <c r="BA31">
        <v>0</v>
      </c>
      <c r="BB31">
        <v>0</v>
      </c>
      <c r="BC31">
        <v>0</v>
      </c>
      <c r="BD31">
        <v>0</v>
      </c>
      <c r="BE31">
        <v>0</v>
      </c>
      <c r="BF31">
        <v>0</v>
      </c>
      <c r="BG31">
        <v>0</v>
      </c>
      <c r="BH31">
        <v>0</v>
      </c>
      <c r="BI31">
        <v>0</v>
      </c>
      <c r="BJ31">
        <v>0</v>
      </c>
      <c r="BK31">
        <v>0</v>
      </c>
      <c r="BL31">
        <v>0</v>
      </c>
      <c r="BM31">
        <v>0</v>
      </c>
      <c r="BN31">
        <v>0</v>
      </c>
      <c r="BO31">
        <v>0</v>
      </c>
      <c r="BP31">
        <v>0</v>
      </c>
      <c r="BQ31">
        <v>0</v>
      </c>
      <c r="BR31">
        <v>0</v>
      </c>
      <c r="BS31">
        <v>24</v>
      </c>
      <c r="BT31">
        <v>24</v>
      </c>
    </row>
    <row r="32" spans="1:72" x14ac:dyDescent="0.25">
      <c r="A32">
        <v>61</v>
      </c>
      <c r="B32" t="s">
        <v>206</v>
      </c>
      <c r="C32">
        <v>0</v>
      </c>
      <c r="D32">
        <v>0</v>
      </c>
      <c r="E32">
        <v>0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W32">
        <v>0</v>
      </c>
      <c r="X32">
        <v>0</v>
      </c>
      <c r="Y32">
        <v>0</v>
      </c>
      <c r="Z32">
        <v>0</v>
      </c>
      <c r="AA32">
        <v>0</v>
      </c>
      <c r="AB32">
        <v>0</v>
      </c>
      <c r="AC32">
        <v>0</v>
      </c>
      <c r="AD32">
        <v>0</v>
      </c>
      <c r="AE32">
        <v>0</v>
      </c>
      <c r="AF32">
        <v>0</v>
      </c>
      <c r="AG32">
        <v>0</v>
      </c>
      <c r="AH32">
        <v>0</v>
      </c>
      <c r="AI32">
        <v>100</v>
      </c>
      <c r="AJ32">
        <v>100</v>
      </c>
      <c r="AK32">
        <v>100</v>
      </c>
      <c r="AL32">
        <v>100</v>
      </c>
      <c r="AM32">
        <v>100</v>
      </c>
      <c r="AN32">
        <v>100</v>
      </c>
      <c r="AO32">
        <v>100</v>
      </c>
      <c r="AP32">
        <v>100</v>
      </c>
      <c r="AQ32">
        <v>100</v>
      </c>
      <c r="AR32">
        <v>100</v>
      </c>
      <c r="AS32">
        <v>100</v>
      </c>
      <c r="AT32">
        <v>100</v>
      </c>
      <c r="AU32">
        <v>100</v>
      </c>
      <c r="AV32">
        <v>100</v>
      </c>
      <c r="AW32">
        <v>100</v>
      </c>
      <c r="AX32">
        <v>100</v>
      </c>
      <c r="AY32">
        <v>0</v>
      </c>
      <c r="AZ32">
        <v>0</v>
      </c>
      <c r="BA32">
        <v>0</v>
      </c>
      <c r="BB32">
        <v>0</v>
      </c>
      <c r="BC32">
        <v>0</v>
      </c>
      <c r="BD32">
        <v>0</v>
      </c>
      <c r="BE32">
        <v>0</v>
      </c>
      <c r="BF32">
        <v>0</v>
      </c>
      <c r="BG32">
        <v>0</v>
      </c>
      <c r="BH32">
        <v>0</v>
      </c>
      <c r="BI32">
        <v>0</v>
      </c>
      <c r="BJ32">
        <v>0</v>
      </c>
      <c r="BK32">
        <v>0</v>
      </c>
      <c r="BL32">
        <v>0</v>
      </c>
      <c r="BM32">
        <v>0</v>
      </c>
      <c r="BN32">
        <v>0</v>
      </c>
      <c r="BO32">
        <v>0</v>
      </c>
      <c r="BP32">
        <v>0</v>
      </c>
      <c r="BQ32">
        <v>0</v>
      </c>
      <c r="BR32">
        <v>0</v>
      </c>
      <c r="BS32">
        <v>24</v>
      </c>
      <c r="BT32">
        <v>24</v>
      </c>
    </row>
    <row r="33" spans="1:72" x14ac:dyDescent="0.25">
      <c r="A33">
        <v>62</v>
      </c>
      <c r="B33" t="s">
        <v>207</v>
      </c>
      <c r="C33">
        <v>0</v>
      </c>
      <c r="D33">
        <v>0</v>
      </c>
      <c r="E33">
        <v>0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  <c r="Q33">
        <v>0</v>
      </c>
      <c r="R33">
        <v>1.1100000000000001</v>
      </c>
      <c r="S33">
        <v>0</v>
      </c>
      <c r="T33">
        <v>0</v>
      </c>
      <c r="U33">
        <v>0</v>
      </c>
      <c r="V33">
        <v>0</v>
      </c>
      <c r="W33">
        <v>0</v>
      </c>
      <c r="X33">
        <v>0</v>
      </c>
      <c r="Y33">
        <v>0</v>
      </c>
      <c r="Z33">
        <v>0</v>
      </c>
      <c r="AA33">
        <v>0</v>
      </c>
      <c r="AB33">
        <v>0</v>
      </c>
      <c r="AC33">
        <v>0</v>
      </c>
      <c r="AD33">
        <v>0</v>
      </c>
      <c r="AE33">
        <v>0</v>
      </c>
      <c r="AF33">
        <v>0</v>
      </c>
      <c r="AG33">
        <v>0</v>
      </c>
      <c r="AH33">
        <v>0</v>
      </c>
      <c r="AI33">
        <v>75</v>
      </c>
      <c r="AJ33">
        <v>75</v>
      </c>
      <c r="AK33">
        <v>75</v>
      </c>
      <c r="AL33">
        <v>75</v>
      </c>
      <c r="AM33">
        <v>75</v>
      </c>
      <c r="AN33">
        <v>75</v>
      </c>
      <c r="AO33">
        <v>75</v>
      </c>
      <c r="AP33">
        <v>75</v>
      </c>
      <c r="AQ33">
        <v>100</v>
      </c>
      <c r="AR33">
        <v>100</v>
      </c>
      <c r="AS33">
        <v>100</v>
      </c>
      <c r="AT33">
        <v>100</v>
      </c>
      <c r="AU33">
        <v>100</v>
      </c>
      <c r="AV33">
        <v>100</v>
      </c>
      <c r="AW33">
        <v>100</v>
      </c>
      <c r="AX33">
        <v>98.89</v>
      </c>
      <c r="AY33">
        <v>10</v>
      </c>
      <c r="AZ33">
        <v>10</v>
      </c>
      <c r="BA33">
        <v>10</v>
      </c>
      <c r="BB33">
        <v>10</v>
      </c>
      <c r="BC33">
        <v>10</v>
      </c>
      <c r="BD33">
        <v>10</v>
      </c>
      <c r="BE33">
        <v>10</v>
      </c>
      <c r="BF33">
        <v>10</v>
      </c>
      <c r="BG33">
        <v>15</v>
      </c>
      <c r="BH33">
        <v>15</v>
      </c>
      <c r="BI33">
        <v>15</v>
      </c>
      <c r="BJ33">
        <v>15</v>
      </c>
      <c r="BK33">
        <v>15</v>
      </c>
      <c r="BL33">
        <v>15</v>
      </c>
      <c r="BM33">
        <v>15</v>
      </c>
      <c r="BN33">
        <v>15</v>
      </c>
      <c r="BO33">
        <v>0</v>
      </c>
      <c r="BP33">
        <v>0</v>
      </c>
      <c r="BQ33">
        <v>0</v>
      </c>
      <c r="BR33">
        <v>0</v>
      </c>
      <c r="BS33">
        <v>65</v>
      </c>
      <c r="BT33">
        <v>24</v>
      </c>
    </row>
    <row r="34" spans="1:72" x14ac:dyDescent="0.25">
      <c r="A34">
        <v>63</v>
      </c>
      <c r="B34" t="s">
        <v>208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0</v>
      </c>
      <c r="AG34">
        <v>0</v>
      </c>
      <c r="AH34">
        <v>0</v>
      </c>
      <c r="AI34">
        <v>100</v>
      </c>
      <c r="AJ34">
        <v>100</v>
      </c>
      <c r="AK34">
        <v>100</v>
      </c>
      <c r="AL34">
        <v>100</v>
      </c>
      <c r="AM34">
        <v>100</v>
      </c>
      <c r="AN34">
        <v>100</v>
      </c>
      <c r="AO34">
        <v>100</v>
      </c>
      <c r="AP34">
        <v>100</v>
      </c>
      <c r="AQ34">
        <v>35</v>
      </c>
      <c r="AR34">
        <v>35</v>
      </c>
      <c r="AS34">
        <v>35</v>
      </c>
      <c r="AT34">
        <v>35</v>
      </c>
      <c r="AU34">
        <v>35</v>
      </c>
      <c r="AV34">
        <v>35</v>
      </c>
      <c r="AW34">
        <v>35</v>
      </c>
      <c r="AX34">
        <v>35</v>
      </c>
      <c r="AY34">
        <v>20</v>
      </c>
      <c r="AZ34">
        <v>20</v>
      </c>
      <c r="BA34">
        <v>20</v>
      </c>
      <c r="BB34">
        <v>20</v>
      </c>
      <c r="BC34">
        <v>20</v>
      </c>
      <c r="BD34">
        <v>20</v>
      </c>
      <c r="BE34">
        <v>20</v>
      </c>
      <c r="BF34">
        <v>20</v>
      </c>
      <c r="BG34">
        <v>100</v>
      </c>
      <c r="BH34">
        <v>100</v>
      </c>
      <c r="BI34">
        <v>100</v>
      </c>
      <c r="BJ34">
        <v>100</v>
      </c>
      <c r="BK34">
        <v>100</v>
      </c>
      <c r="BL34">
        <v>100</v>
      </c>
      <c r="BM34">
        <v>100</v>
      </c>
      <c r="BN34">
        <v>100</v>
      </c>
      <c r="BO34">
        <v>0</v>
      </c>
      <c r="BP34">
        <v>0</v>
      </c>
      <c r="BQ34">
        <v>0</v>
      </c>
      <c r="BR34">
        <v>0</v>
      </c>
      <c r="BS34">
        <v>1</v>
      </c>
      <c r="BT34">
        <v>24</v>
      </c>
    </row>
    <row r="35" spans="1:72" x14ac:dyDescent="0.25">
      <c r="A35">
        <v>64</v>
      </c>
      <c r="B35" t="s">
        <v>209</v>
      </c>
      <c r="C35">
        <v>0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>
        <v>0</v>
      </c>
      <c r="AD35">
        <v>0</v>
      </c>
      <c r="AE35">
        <v>0</v>
      </c>
      <c r="AF35">
        <v>0</v>
      </c>
      <c r="AG35">
        <v>0</v>
      </c>
      <c r="AH35">
        <v>0</v>
      </c>
      <c r="AI35">
        <v>70</v>
      </c>
      <c r="AJ35">
        <v>70</v>
      </c>
      <c r="AK35">
        <v>70</v>
      </c>
      <c r="AL35">
        <v>70</v>
      </c>
      <c r="AM35">
        <v>70</v>
      </c>
      <c r="AN35">
        <v>70</v>
      </c>
      <c r="AO35">
        <v>70</v>
      </c>
      <c r="AP35">
        <v>70</v>
      </c>
      <c r="AQ35">
        <v>25</v>
      </c>
      <c r="AR35">
        <v>25</v>
      </c>
      <c r="AS35">
        <v>25</v>
      </c>
      <c r="AT35">
        <v>25</v>
      </c>
      <c r="AU35">
        <v>25</v>
      </c>
      <c r="AV35">
        <v>25</v>
      </c>
      <c r="AW35">
        <v>25</v>
      </c>
      <c r="AX35">
        <v>25</v>
      </c>
      <c r="AY35">
        <v>0</v>
      </c>
      <c r="AZ35">
        <v>0</v>
      </c>
      <c r="BA35">
        <v>0</v>
      </c>
      <c r="BB35">
        <v>0</v>
      </c>
      <c r="BC35">
        <v>0</v>
      </c>
      <c r="BD35">
        <v>0</v>
      </c>
      <c r="BE35">
        <v>0</v>
      </c>
      <c r="BF35">
        <v>0</v>
      </c>
      <c r="BG35">
        <v>0</v>
      </c>
      <c r="BH35">
        <v>0</v>
      </c>
      <c r="BI35">
        <v>0</v>
      </c>
      <c r="BJ35">
        <v>0</v>
      </c>
      <c r="BK35">
        <v>0</v>
      </c>
      <c r="BL35">
        <v>0</v>
      </c>
      <c r="BM35">
        <v>0</v>
      </c>
      <c r="BN35">
        <v>0</v>
      </c>
      <c r="BO35">
        <v>0</v>
      </c>
      <c r="BP35">
        <v>0</v>
      </c>
      <c r="BQ35">
        <v>0</v>
      </c>
      <c r="BR35">
        <v>0</v>
      </c>
      <c r="BS35">
        <v>38</v>
      </c>
      <c r="BT35">
        <v>24</v>
      </c>
    </row>
    <row r="36" spans="1:72" x14ac:dyDescent="0.25">
      <c r="A36">
        <v>65</v>
      </c>
      <c r="B36" t="s">
        <v>210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W36">
        <v>0</v>
      </c>
      <c r="X36">
        <v>0</v>
      </c>
      <c r="Y36">
        <v>0</v>
      </c>
      <c r="Z36">
        <v>0</v>
      </c>
      <c r="AA36">
        <v>0</v>
      </c>
      <c r="AB36">
        <v>0</v>
      </c>
      <c r="AC36">
        <v>0</v>
      </c>
      <c r="AD36">
        <v>0</v>
      </c>
      <c r="AE36">
        <v>0</v>
      </c>
      <c r="AF36">
        <v>0</v>
      </c>
      <c r="AG36">
        <v>0</v>
      </c>
      <c r="AH36">
        <v>0</v>
      </c>
      <c r="AI36">
        <v>17.5</v>
      </c>
      <c r="AJ36">
        <v>17.5</v>
      </c>
      <c r="AK36">
        <v>17.5</v>
      </c>
      <c r="AL36">
        <v>17.5</v>
      </c>
      <c r="AM36">
        <v>17.5</v>
      </c>
      <c r="AN36">
        <v>17.5</v>
      </c>
      <c r="AO36">
        <v>17.5</v>
      </c>
      <c r="AP36">
        <v>17.5</v>
      </c>
      <c r="AQ36">
        <v>0</v>
      </c>
      <c r="AR36">
        <v>0</v>
      </c>
      <c r="AS36">
        <v>0</v>
      </c>
      <c r="AT36">
        <v>0</v>
      </c>
      <c r="AU36">
        <v>0</v>
      </c>
      <c r="AV36">
        <v>0</v>
      </c>
      <c r="AW36">
        <v>0</v>
      </c>
      <c r="AX36">
        <v>0</v>
      </c>
      <c r="AY36">
        <v>0</v>
      </c>
      <c r="AZ36">
        <v>0</v>
      </c>
      <c r="BA36">
        <v>0</v>
      </c>
      <c r="BB36">
        <v>0</v>
      </c>
      <c r="BC36">
        <v>0</v>
      </c>
      <c r="BD36">
        <v>0</v>
      </c>
      <c r="BE36">
        <v>0</v>
      </c>
      <c r="BF36">
        <v>0</v>
      </c>
      <c r="BG36">
        <v>0</v>
      </c>
      <c r="BH36">
        <v>0</v>
      </c>
      <c r="BI36">
        <v>0</v>
      </c>
      <c r="BJ36">
        <v>0</v>
      </c>
      <c r="BK36">
        <v>0</v>
      </c>
      <c r="BL36">
        <v>0</v>
      </c>
      <c r="BM36">
        <v>0</v>
      </c>
      <c r="BN36">
        <v>0</v>
      </c>
      <c r="BO36">
        <v>0</v>
      </c>
      <c r="BP36">
        <v>0</v>
      </c>
      <c r="BQ36">
        <v>0</v>
      </c>
      <c r="BR36">
        <v>0</v>
      </c>
      <c r="BS36">
        <v>165</v>
      </c>
      <c r="BT36">
        <v>24</v>
      </c>
    </row>
    <row r="37" spans="1:72" x14ac:dyDescent="0.25">
      <c r="A37">
        <v>66</v>
      </c>
      <c r="B37" t="s">
        <v>211</v>
      </c>
      <c r="C37">
        <v>1.77</v>
      </c>
      <c r="D37">
        <v>5.18</v>
      </c>
      <c r="E37">
        <v>3.03</v>
      </c>
      <c r="F37">
        <v>0.5</v>
      </c>
      <c r="G37">
        <v>0.67</v>
      </c>
      <c r="H37">
        <v>2.85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Q37">
        <v>0</v>
      </c>
      <c r="R37">
        <v>6.39</v>
      </c>
      <c r="S37">
        <v>0</v>
      </c>
      <c r="T37">
        <v>0</v>
      </c>
      <c r="U37">
        <v>0</v>
      </c>
      <c r="V37">
        <v>0</v>
      </c>
      <c r="W37">
        <v>0</v>
      </c>
      <c r="X37">
        <v>0</v>
      </c>
      <c r="Y37">
        <v>0</v>
      </c>
      <c r="Z37">
        <v>0</v>
      </c>
      <c r="AA37">
        <v>0</v>
      </c>
      <c r="AB37">
        <v>0</v>
      </c>
      <c r="AC37">
        <v>0</v>
      </c>
      <c r="AD37">
        <v>0</v>
      </c>
      <c r="AE37">
        <v>0</v>
      </c>
      <c r="AF37">
        <v>0</v>
      </c>
      <c r="AG37">
        <v>0</v>
      </c>
      <c r="AH37">
        <v>0</v>
      </c>
      <c r="AI37">
        <v>98.23</v>
      </c>
      <c r="AJ37">
        <v>94.82</v>
      </c>
      <c r="AK37">
        <v>96.97</v>
      </c>
      <c r="AL37">
        <v>99.5</v>
      </c>
      <c r="AM37">
        <v>99.33</v>
      </c>
      <c r="AN37">
        <v>97.15</v>
      </c>
      <c r="AO37">
        <v>100</v>
      </c>
      <c r="AP37">
        <v>100</v>
      </c>
      <c r="AQ37">
        <v>100</v>
      </c>
      <c r="AR37">
        <v>100</v>
      </c>
      <c r="AS37">
        <v>100</v>
      </c>
      <c r="AT37">
        <v>100</v>
      </c>
      <c r="AU37">
        <v>100</v>
      </c>
      <c r="AV37">
        <v>100</v>
      </c>
      <c r="AW37">
        <v>100</v>
      </c>
      <c r="AX37">
        <v>93.61</v>
      </c>
      <c r="AY37">
        <v>0</v>
      </c>
      <c r="AZ37">
        <v>0</v>
      </c>
      <c r="BA37">
        <v>0</v>
      </c>
      <c r="BB37">
        <v>0</v>
      </c>
      <c r="BC37">
        <v>0</v>
      </c>
      <c r="BD37">
        <v>0</v>
      </c>
      <c r="BE37">
        <v>0</v>
      </c>
      <c r="BF37">
        <v>0</v>
      </c>
      <c r="BG37">
        <v>0</v>
      </c>
      <c r="BH37">
        <v>0</v>
      </c>
      <c r="BI37">
        <v>0</v>
      </c>
      <c r="BJ37">
        <v>0</v>
      </c>
      <c r="BK37">
        <v>0</v>
      </c>
      <c r="BL37">
        <v>0</v>
      </c>
      <c r="BM37">
        <v>0</v>
      </c>
      <c r="BN37">
        <v>0</v>
      </c>
      <c r="BO37">
        <v>0</v>
      </c>
      <c r="BP37">
        <v>0</v>
      </c>
      <c r="BQ37">
        <v>0</v>
      </c>
      <c r="BR37">
        <v>0</v>
      </c>
      <c r="BS37">
        <v>24</v>
      </c>
      <c r="BT37">
        <v>24</v>
      </c>
    </row>
    <row r="38" spans="1:72" x14ac:dyDescent="0.25">
      <c r="A38">
        <v>67</v>
      </c>
      <c r="B38" t="s">
        <v>212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0</v>
      </c>
      <c r="Y38">
        <v>0</v>
      </c>
      <c r="Z38">
        <v>0</v>
      </c>
      <c r="AA38">
        <v>0</v>
      </c>
      <c r="AB38">
        <v>0</v>
      </c>
      <c r="AC38">
        <v>0</v>
      </c>
      <c r="AD38">
        <v>0</v>
      </c>
      <c r="AE38">
        <v>0</v>
      </c>
      <c r="AF38">
        <v>0</v>
      </c>
      <c r="AG38">
        <v>0</v>
      </c>
      <c r="AH38">
        <v>0</v>
      </c>
      <c r="AI38">
        <v>5</v>
      </c>
      <c r="AJ38">
        <v>5</v>
      </c>
      <c r="AK38">
        <v>5</v>
      </c>
      <c r="AL38">
        <v>5</v>
      </c>
      <c r="AM38">
        <v>5</v>
      </c>
      <c r="AN38">
        <v>5</v>
      </c>
      <c r="AO38">
        <v>5</v>
      </c>
      <c r="AP38">
        <v>5</v>
      </c>
      <c r="AQ38">
        <v>0</v>
      </c>
      <c r="AR38">
        <v>0</v>
      </c>
      <c r="AS38">
        <v>0</v>
      </c>
      <c r="AT38">
        <v>0</v>
      </c>
      <c r="AU38">
        <v>0</v>
      </c>
      <c r="AV38">
        <v>0</v>
      </c>
      <c r="AW38">
        <v>0</v>
      </c>
      <c r="AX38">
        <v>0</v>
      </c>
      <c r="AY38">
        <v>70</v>
      </c>
      <c r="AZ38">
        <v>70</v>
      </c>
      <c r="BA38">
        <v>70</v>
      </c>
      <c r="BB38">
        <v>70</v>
      </c>
      <c r="BC38">
        <v>70</v>
      </c>
      <c r="BD38">
        <v>70</v>
      </c>
      <c r="BE38">
        <v>70</v>
      </c>
      <c r="BF38">
        <v>70</v>
      </c>
      <c r="BG38">
        <v>12.5</v>
      </c>
      <c r="BH38">
        <v>12.5</v>
      </c>
      <c r="BI38">
        <v>12.5</v>
      </c>
      <c r="BJ38">
        <v>12.5</v>
      </c>
      <c r="BK38">
        <v>12.5</v>
      </c>
      <c r="BL38">
        <v>12.5</v>
      </c>
      <c r="BM38">
        <v>12.5</v>
      </c>
      <c r="BN38">
        <v>12.5</v>
      </c>
      <c r="BO38">
        <v>0</v>
      </c>
      <c r="BP38">
        <v>0</v>
      </c>
      <c r="BQ38">
        <v>0</v>
      </c>
      <c r="BR38">
        <v>0</v>
      </c>
      <c r="BS38">
        <v>166</v>
      </c>
      <c r="BT38">
        <v>24</v>
      </c>
    </row>
    <row r="39" spans="1:72" x14ac:dyDescent="0.25">
      <c r="A39">
        <v>68</v>
      </c>
      <c r="B39" t="s">
        <v>213</v>
      </c>
      <c r="C39">
        <v>0</v>
      </c>
      <c r="D39">
        <v>0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  <c r="Q39">
        <v>0</v>
      </c>
      <c r="R39">
        <v>0</v>
      </c>
      <c r="S39">
        <v>0</v>
      </c>
      <c r="T39">
        <v>0</v>
      </c>
      <c r="U39">
        <v>0</v>
      </c>
      <c r="V39">
        <v>0</v>
      </c>
      <c r="W39">
        <v>0</v>
      </c>
      <c r="X39">
        <v>0</v>
      </c>
      <c r="Y39">
        <v>0</v>
      </c>
      <c r="Z39">
        <v>0</v>
      </c>
      <c r="AA39">
        <v>0</v>
      </c>
      <c r="AB39">
        <v>0</v>
      </c>
      <c r="AC39">
        <v>0</v>
      </c>
      <c r="AD39">
        <v>0</v>
      </c>
      <c r="AE39">
        <v>0</v>
      </c>
      <c r="AF39">
        <v>0</v>
      </c>
      <c r="AG39">
        <v>0</v>
      </c>
      <c r="AH39">
        <v>0</v>
      </c>
      <c r="AI39">
        <v>100</v>
      </c>
      <c r="AJ39">
        <v>100</v>
      </c>
      <c r="AK39">
        <v>100</v>
      </c>
      <c r="AL39">
        <v>100</v>
      </c>
      <c r="AM39">
        <v>100</v>
      </c>
      <c r="AN39">
        <v>100</v>
      </c>
      <c r="AO39">
        <v>100</v>
      </c>
      <c r="AP39">
        <v>100</v>
      </c>
      <c r="AQ39">
        <v>0</v>
      </c>
      <c r="AR39">
        <v>0</v>
      </c>
      <c r="AS39">
        <v>0</v>
      </c>
      <c r="AT39">
        <v>0</v>
      </c>
      <c r="AU39">
        <v>0</v>
      </c>
      <c r="AV39">
        <v>0</v>
      </c>
      <c r="AW39">
        <v>0</v>
      </c>
      <c r="AX39">
        <v>0</v>
      </c>
      <c r="AY39">
        <v>12.5</v>
      </c>
      <c r="AZ39">
        <v>12.5</v>
      </c>
      <c r="BA39">
        <v>12.5</v>
      </c>
      <c r="BB39">
        <v>12.5</v>
      </c>
      <c r="BC39">
        <v>12.5</v>
      </c>
      <c r="BD39">
        <v>12.5</v>
      </c>
      <c r="BE39">
        <v>12.5</v>
      </c>
      <c r="BF39">
        <v>12.5</v>
      </c>
      <c r="BG39">
        <v>5</v>
      </c>
      <c r="BH39">
        <v>5</v>
      </c>
      <c r="BI39">
        <v>5</v>
      </c>
      <c r="BJ39">
        <v>5</v>
      </c>
      <c r="BK39">
        <v>5</v>
      </c>
      <c r="BL39">
        <v>5</v>
      </c>
      <c r="BM39">
        <v>5</v>
      </c>
      <c r="BN39">
        <v>5</v>
      </c>
      <c r="BO39">
        <v>0</v>
      </c>
      <c r="BP39">
        <v>0</v>
      </c>
      <c r="BQ39">
        <v>0</v>
      </c>
      <c r="BR39">
        <v>0</v>
      </c>
      <c r="BS39">
        <v>78</v>
      </c>
      <c r="BT39">
        <v>24</v>
      </c>
    </row>
    <row r="40" spans="1:72" x14ac:dyDescent="0.25">
      <c r="A40">
        <v>69</v>
      </c>
      <c r="B40" t="s">
        <v>214</v>
      </c>
      <c r="C40">
        <v>0</v>
      </c>
      <c r="D40">
        <v>0</v>
      </c>
      <c r="E40">
        <v>0</v>
      </c>
      <c r="F40">
        <v>0</v>
      </c>
      <c r="G40">
        <v>0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  <c r="Q40">
        <v>0</v>
      </c>
      <c r="R40">
        <v>0</v>
      </c>
      <c r="S40">
        <v>0</v>
      </c>
      <c r="T40">
        <v>0</v>
      </c>
      <c r="U40">
        <v>0</v>
      </c>
      <c r="V40">
        <v>0</v>
      </c>
      <c r="W40">
        <v>0</v>
      </c>
      <c r="X40">
        <v>0</v>
      </c>
      <c r="Y40">
        <v>0</v>
      </c>
      <c r="Z40">
        <v>0</v>
      </c>
      <c r="AA40">
        <v>0</v>
      </c>
      <c r="AB40">
        <v>0</v>
      </c>
      <c r="AC40">
        <v>0</v>
      </c>
      <c r="AD40">
        <v>0</v>
      </c>
      <c r="AE40">
        <v>0</v>
      </c>
      <c r="AF40">
        <v>0</v>
      </c>
      <c r="AG40">
        <v>0</v>
      </c>
      <c r="AH40">
        <v>0</v>
      </c>
      <c r="AI40">
        <v>100</v>
      </c>
      <c r="AJ40">
        <v>100</v>
      </c>
      <c r="AK40">
        <v>100</v>
      </c>
      <c r="AL40">
        <v>100</v>
      </c>
      <c r="AM40">
        <v>100</v>
      </c>
      <c r="AN40">
        <v>100</v>
      </c>
      <c r="AO40">
        <v>100</v>
      </c>
      <c r="AP40">
        <v>100</v>
      </c>
      <c r="AQ40">
        <v>100</v>
      </c>
      <c r="AR40">
        <v>100</v>
      </c>
      <c r="AS40">
        <v>100</v>
      </c>
      <c r="AT40">
        <v>100</v>
      </c>
      <c r="AU40">
        <v>100</v>
      </c>
      <c r="AV40">
        <v>100</v>
      </c>
      <c r="AW40">
        <v>100</v>
      </c>
      <c r="AX40">
        <v>100</v>
      </c>
      <c r="AY40">
        <v>100</v>
      </c>
      <c r="AZ40">
        <v>100</v>
      </c>
      <c r="BA40">
        <v>100</v>
      </c>
      <c r="BB40">
        <v>100</v>
      </c>
      <c r="BC40">
        <v>100</v>
      </c>
      <c r="BD40">
        <v>100</v>
      </c>
      <c r="BE40">
        <v>100</v>
      </c>
      <c r="BF40">
        <v>100</v>
      </c>
      <c r="BG40">
        <v>27.5</v>
      </c>
      <c r="BH40">
        <v>27.5</v>
      </c>
      <c r="BI40">
        <v>27.5</v>
      </c>
      <c r="BJ40">
        <v>27.5</v>
      </c>
      <c r="BK40">
        <v>27.5</v>
      </c>
      <c r="BL40">
        <v>27.5</v>
      </c>
      <c r="BM40">
        <v>27.5</v>
      </c>
      <c r="BN40">
        <v>27.5</v>
      </c>
      <c r="BO40">
        <v>0</v>
      </c>
      <c r="BP40">
        <v>0</v>
      </c>
      <c r="BQ40">
        <v>0</v>
      </c>
      <c r="BR40">
        <v>0</v>
      </c>
      <c r="BS40">
        <v>35</v>
      </c>
      <c r="BT40">
        <v>24</v>
      </c>
    </row>
    <row r="41" spans="1:72" x14ac:dyDescent="0.25">
      <c r="A41">
        <v>70</v>
      </c>
      <c r="B41" t="s">
        <v>215</v>
      </c>
      <c r="C41">
        <v>0</v>
      </c>
      <c r="D41">
        <v>0</v>
      </c>
      <c r="E41">
        <v>0</v>
      </c>
      <c r="F41">
        <v>0</v>
      </c>
      <c r="G41">
        <v>0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  <c r="Q41">
        <v>0</v>
      </c>
      <c r="R41">
        <v>0</v>
      </c>
      <c r="S41">
        <v>0</v>
      </c>
      <c r="T41">
        <v>0</v>
      </c>
      <c r="U41">
        <v>0</v>
      </c>
      <c r="V41">
        <v>0</v>
      </c>
      <c r="W41">
        <v>0</v>
      </c>
      <c r="X41">
        <v>0</v>
      </c>
      <c r="Y41">
        <v>0</v>
      </c>
      <c r="Z41">
        <v>0</v>
      </c>
      <c r="AA41">
        <v>0</v>
      </c>
      <c r="AB41">
        <v>0</v>
      </c>
      <c r="AC41">
        <v>0</v>
      </c>
      <c r="AD41">
        <v>0</v>
      </c>
      <c r="AE41">
        <v>0</v>
      </c>
      <c r="AF41">
        <v>0</v>
      </c>
      <c r="AG41">
        <v>0</v>
      </c>
      <c r="AH41">
        <v>0</v>
      </c>
      <c r="AI41">
        <v>100</v>
      </c>
      <c r="AJ41">
        <v>100</v>
      </c>
      <c r="AK41">
        <v>100</v>
      </c>
      <c r="AL41">
        <v>100</v>
      </c>
      <c r="AM41">
        <v>100</v>
      </c>
      <c r="AN41">
        <v>100</v>
      </c>
      <c r="AO41">
        <v>100</v>
      </c>
      <c r="AP41">
        <v>100</v>
      </c>
      <c r="AQ41">
        <v>0</v>
      </c>
      <c r="AR41">
        <v>0</v>
      </c>
      <c r="AS41">
        <v>0</v>
      </c>
      <c r="AT41">
        <v>0</v>
      </c>
      <c r="AU41">
        <v>0</v>
      </c>
      <c r="AV41">
        <v>0</v>
      </c>
      <c r="AW41">
        <v>0</v>
      </c>
      <c r="AX41">
        <v>0</v>
      </c>
      <c r="AY41">
        <v>0</v>
      </c>
      <c r="AZ41">
        <v>0</v>
      </c>
      <c r="BA41">
        <v>0</v>
      </c>
      <c r="BB41">
        <v>0</v>
      </c>
      <c r="BC41">
        <v>0</v>
      </c>
      <c r="BD41">
        <v>0</v>
      </c>
      <c r="BE41">
        <v>0</v>
      </c>
      <c r="BF41">
        <v>0</v>
      </c>
      <c r="BG41">
        <v>0</v>
      </c>
      <c r="BH41">
        <v>0</v>
      </c>
      <c r="BI41">
        <v>0</v>
      </c>
      <c r="BJ41">
        <v>0</v>
      </c>
      <c r="BK41">
        <v>0</v>
      </c>
      <c r="BL41">
        <v>0</v>
      </c>
      <c r="BM41">
        <v>0</v>
      </c>
      <c r="BN41">
        <v>0</v>
      </c>
      <c r="BO41">
        <v>0</v>
      </c>
      <c r="BP41">
        <v>0</v>
      </c>
      <c r="BQ41">
        <v>0</v>
      </c>
      <c r="BR41">
        <v>0</v>
      </c>
      <c r="BS41">
        <v>50</v>
      </c>
      <c r="BT41">
        <v>24</v>
      </c>
    </row>
    <row r="42" spans="1:72" x14ac:dyDescent="0.25">
      <c r="A42">
        <v>71</v>
      </c>
      <c r="B42" t="s">
        <v>216</v>
      </c>
      <c r="C42">
        <v>0</v>
      </c>
      <c r="D42">
        <v>0</v>
      </c>
      <c r="E42">
        <v>0</v>
      </c>
      <c r="F42">
        <v>0</v>
      </c>
      <c r="G42">
        <v>0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  <c r="P42">
        <v>0</v>
      </c>
      <c r="Q42">
        <v>0</v>
      </c>
      <c r="R42">
        <v>0</v>
      </c>
      <c r="S42">
        <v>0</v>
      </c>
      <c r="T42">
        <v>0</v>
      </c>
      <c r="U42">
        <v>0</v>
      </c>
      <c r="V42">
        <v>0</v>
      </c>
      <c r="W42">
        <v>0</v>
      </c>
      <c r="X42">
        <v>0</v>
      </c>
      <c r="Y42">
        <v>0</v>
      </c>
      <c r="Z42">
        <v>0</v>
      </c>
      <c r="AA42">
        <v>0</v>
      </c>
      <c r="AB42">
        <v>0</v>
      </c>
      <c r="AC42">
        <v>0</v>
      </c>
      <c r="AD42">
        <v>0</v>
      </c>
      <c r="AE42">
        <v>0</v>
      </c>
      <c r="AF42">
        <v>0</v>
      </c>
      <c r="AG42">
        <v>0</v>
      </c>
      <c r="AH42">
        <v>0</v>
      </c>
      <c r="AI42">
        <v>100</v>
      </c>
      <c r="AJ42">
        <v>100</v>
      </c>
      <c r="AK42">
        <v>100</v>
      </c>
      <c r="AL42">
        <v>100</v>
      </c>
      <c r="AM42">
        <v>100</v>
      </c>
      <c r="AN42">
        <v>100</v>
      </c>
      <c r="AO42">
        <v>100</v>
      </c>
      <c r="AP42">
        <v>100</v>
      </c>
      <c r="AQ42">
        <v>100</v>
      </c>
      <c r="AR42">
        <v>100</v>
      </c>
      <c r="AS42">
        <v>100</v>
      </c>
      <c r="AT42">
        <v>100</v>
      </c>
      <c r="AU42">
        <v>100</v>
      </c>
      <c r="AV42">
        <v>100</v>
      </c>
      <c r="AW42">
        <v>100</v>
      </c>
      <c r="AX42">
        <v>100</v>
      </c>
      <c r="AY42">
        <v>0</v>
      </c>
      <c r="AZ42">
        <v>0</v>
      </c>
      <c r="BA42">
        <v>0</v>
      </c>
      <c r="BB42">
        <v>0</v>
      </c>
      <c r="BC42">
        <v>0</v>
      </c>
      <c r="BD42">
        <v>0</v>
      </c>
      <c r="BE42">
        <v>0</v>
      </c>
      <c r="BF42">
        <v>0</v>
      </c>
      <c r="BG42">
        <v>0</v>
      </c>
      <c r="BH42">
        <v>0</v>
      </c>
      <c r="BI42">
        <v>0</v>
      </c>
      <c r="BJ42">
        <v>0</v>
      </c>
      <c r="BK42">
        <v>0</v>
      </c>
      <c r="BL42">
        <v>0</v>
      </c>
      <c r="BM42">
        <v>0</v>
      </c>
      <c r="BN42">
        <v>0</v>
      </c>
      <c r="BO42">
        <v>0</v>
      </c>
      <c r="BP42">
        <v>0</v>
      </c>
      <c r="BQ42">
        <v>0</v>
      </c>
      <c r="BR42">
        <v>0</v>
      </c>
      <c r="BS42">
        <v>24</v>
      </c>
      <c r="BT42">
        <v>24</v>
      </c>
    </row>
    <row r="43" spans="1:72" x14ac:dyDescent="0.25">
      <c r="A43">
        <v>72</v>
      </c>
      <c r="B43" t="s">
        <v>217</v>
      </c>
      <c r="C43">
        <v>0</v>
      </c>
      <c r="D43">
        <v>0</v>
      </c>
      <c r="E43">
        <v>0</v>
      </c>
      <c r="F43">
        <v>0</v>
      </c>
      <c r="G43">
        <v>0</v>
      </c>
      <c r="H43">
        <v>0</v>
      </c>
      <c r="I43">
        <v>0</v>
      </c>
      <c r="J43">
        <v>0</v>
      </c>
      <c r="K43">
        <v>0</v>
      </c>
      <c r="L43">
        <v>0</v>
      </c>
      <c r="M43">
        <v>0</v>
      </c>
      <c r="N43">
        <v>0</v>
      </c>
      <c r="O43">
        <v>0</v>
      </c>
      <c r="P43">
        <v>0</v>
      </c>
      <c r="Q43">
        <v>0</v>
      </c>
      <c r="R43">
        <v>0</v>
      </c>
      <c r="S43">
        <v>0</v>
      </c>
      <c r="T43">
        <v>0</v>
      </c>
      <c r="U43">
        <v>0</v>
      </c>
      <c r="V43">
        <v>0</v>
      </c>
      <c r="W43">
        <v>0</v>
      </c>
      <c r="X43">
        <v>0</v>
      </c>
      <c r="Y43">
        <v>0</v>
      </c>
      <c r="Z43">
        <v>0</v>
      </c>
      <c r="AA43">
        <v>0</v>
      </c>
      <c r="AB43">
        <v>0</v>
      </c>
      <c r="AC43">
        <v>0</v>
      </c>
      <c r="AD43">
        <v>0</v>
      </c>
      <c r="AE43">
        <v>0</v>
      </c>
      <c r="AF43">
        <v>0</v>
      </c>
      <c r="AG43">
        <v>0</v>
      </c>
      <c r="AH43">
        <v>0</v>
      </c>
      <c r="AI43">
        <v>90</v>
      </c>
      <c r="AJ43">
        <v>90</v>
      </c>
      <c r="AK43">
        <v>90</v>
      </c>
      <c r="AL43">
        <v>90</v>
      </c>
      <c r="AM43">
        <v>90</v>
      </c>
      <c r="AN43">
        <v>90</v>
      </c>
      <c r="AO43">
        <v>90</v>
      </c>
      <c r="AP43">
        <v>90</v>
      </c>
      <c r="AQ43">
        <v>30</v>
      </c>
      <c r="AR43">
        <v>30</v>
      </c>
      <c r="AS43">
        <v>30</v>
      </c>
      <c r="AT43">
        <v>30</v>
      </c>
      <c r="AU43">
        <v>30</v>
      </c>
      <c r="AV43">
        <v>30</v>
      </c>
      <c r="AW43">
        <v>30</v>
      </c>
      <c r="AX43">
        <v>30</v>
      </c>
      <c r="AY43">
        <v>0</v>
      </c>
      <c r="AZ43">
        <v>0</v>
      </c>
      <c r="BA43">
        <v>0</v>
      </c>
      <c r="BB43">
        <v>0</v>
      </c>
      <c r="BC43">
        <v>0</v>
      </c>
      <c r="BD43">
        <v>0</v>
      </c>
      <c r="BE43">
        <v>0</v>
      </c>
      <c r="BF43">
        <v>0</v>
      </c>
      <c r="BG43">
        <v>65</v>
      </c>
      <c r="BH43">
        <v>65</v>
      </c>
      <c r="BI43">
        <v>65</v>
      </c>
      <c r="BJ43">
        <v>65</v>
      </c>
      <c r="BK43">
        <v>65</v>
      </c>
      <c r="BL43">
        <v>65</v>
      </c>
      <c r="BM43">
        <v>65</v>
      </c>
      <c r="BN43">
        <v>65</v>
      </c>
      <c r="BO43">
        <v>0</v>
      </c>
      <c r="BP43">
        <v>0</v>
      </c>
      <c r="BQ43">
        <v>0</v>
      </c>
      <c r="BR43">
        <v>0</v>
      </c>
      <c r="BS43">
        <v>27</v>
      </c>
      <c r="BT43">
        <v>24</v>
      </c>
    </row>
    <row r="44" spans="1:72" x14ac:dyDescent="0.25">
      <c r="A44">
        <v>73</v>
      </c>
      <c r="B44" t="s">
        <v>218</v>
      </c>
      <c r="C44">
        <v>1.49</v>
      </c>
      <c r="D44">
        <v>0.41</v>
      </c>
      <c r="E44">
        <v>3.26</v>
      </c>
      <c r="F44">
        <v>4.8499999999999996</v>
      </c>
      <c r="G44">
        <v>5.0199999999999996</v>
      </c>
      <c r="H44">
        <v>2.4</v>
      </c>
      <c r="I44">
        <v>0</v>
      </c>
      <c r="J44">
        <v>0</v>
      </c>
      <c r="K44">
        <v>3.1</v>
      </c>
      <c r="L44">
        <v>0</v>
      </c>
      <c r="M44">
        <v>0</v>
      </c>
      <c r="N44">
        <v>0</v>
      </c>
      <c r="O44">
        <v>0</v>
      </c>
      <c r="P44">
        <v>0</v>
      </c>
      <c r="Q44">
        <v>0</v>
      </c>
      <c r="R44">
        <v>3.28</v>
      </c>
      <c r="S44">
        <v>0</v>
      </c>
      <c r="T44">
        <v>0</v>
      </c>
      <c r="U44">
        <v>0</v>
      </c>
      <c r="V44">
        <v>0</v>
      </c>
      <c r="W44">
        <v>0</v>
      </c>
      <c r="X44">
        <v>0</v>
      </c>
      <c r="Y44">
        <v>0</v>
      </c>
      <c r="Z44">
        <v>0</v>
      </c>
      <c r="AA44">
        <v>0</v>
      </c>
      <c r="AB44">
        <v>0</v>
      </c>
      <c r="AC44">
        <v>0</v>
      </c>
      <c r="AD44">
        <v>0</v>
      </c>
      <c r="AE44">
        <v>0</v>
      </c>
      <c r="AF44">
        <v>0</v>
      </c>
      <c r="AG44">
        <v>0</v>
      </c>
      <c r="AH44">
        <v>0</v>
      </c>
      <c r="AI44">
        <v>98.51</v>
      </c>
      <c r="AJ44">
        <v>99.59</v>
      </c>
      <c r="AK44">
        <v>96.74</v>
      </c>
      <c r="AL44">
        <v>95.15</v>
      </c>
      <c r="AM44">
        <v>94.98</v>
      </c>
      <c r="AN44">
        <v>97.6</v>
      </c>
      <c r="AO44">
        <v>100</v>
      </c>
      <c r="AP44">
        <v>100</v>
      </c>
      <c r="AQ44">
        <v>96.9</v>
      </c>
      <c r="AR44">
        <v>100</v>
      </c>
      <c r="AS44">
        <v>100</v>
      </c>
      <c r="AT44">
        <v>100</v>
      </c>
      <c r="AU44">
        <v>100</v>
      </c>
      <c r="AV44">
        <v>100</v>
      </c>
      <c r="AW44">
        <v>100</v>
      </c>
      <c r="AX44">
        <v>96.72</v>
      </c>
      <c r="AY44">
        <v>0</v>
      </c>
      <c r="AZ44">
        <v>0</v>
      </c>
      <c r="BA44">
        <v>0</v>
      </c>
      <c r="BB44">
        <v>0</v>
      </c>
      <c r="BC44">
        <v>0</v>
      </c>
      <c r="BD44">
        <v>0</v>
      </c>
      <c r="BE44">
        <v>0</v>
      </c>
      <c r="BF44">
        <v>0</v>
      </c>
      <c r="BG44">
        <v>0</v>
      </c>
      <c r="BH44">
        <v>0</v>
      </c>
      <c r="BI44">
        <v>0</v>
      </c>
      <c r="BJ44">
        <v>0</v>
      </c>
      <c r="BK44">
        <v>0</v>
      </c>
      <c r="BL44">
        <v>0</v>
      </c>
      <c r="BM44">
        <v>0</v>
      </c>
      <c r="BN44">
        <v>0</v>
      </c>
      <c r="BO44">
        <v>0</v>
      </c>
      <c r="BP44">
        <v>0</v>
      </c>
      <c r="BQ44">
        <v>0</v>
      </c>
      <c r="BR44">
        <v>0</v>
      </c>
      <c r="BS44">
        <v>24</v>
      </c>
      <c r="BT44">
        <v>24</v>
      </c>
    </row>
    <row r="45" spans="1:72" x14ac:dyDescent="0.25">
      <c r="A45">
        <v>74</v>
      </c>
      <c r="B45" t="s">
        <v>219</v>
      </c>
      <c r="C45">
        <v>0</v>
      </c>
      <c r="D45">
        <v>0</v>
      </c>
      <c r="E45">
        <v>0</v>
      </c>
      <c r="F45">
        <v>0</v>
      </c>
      <c r="G45">
        <v>0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  <c r="O45">
        <v>0</v>
      </c>
      <c r="P45">
        <v>0</v>
      </c>
      <c r="Q45">
        <v>0</v>
      </c>
      <c r="R45">
        <v>0</v>
      </c>
      <c r="S45">
        <v>0</v>
      </c>
      <c r="T45">
        <v>0</v>
      </c>
      <c r="U45">
        <v>0</v>
      </c>
      <c r="V45">
        <v>0</v>
      </c>
      <c r="W45">
        <v>0</v>
      </c>
      <c r="X45">
        <v>0</v>
      </c>
      <c r="Y45">
        <v>0</v>
      </c>
      <c r="Z45">
        <v>0</v>
      </c>
      <c r="AA45">
        <v>0</v>
      </c>
      <c r="AB45">
        <v>0</v>
      </c>
      <c r="AC45">
        <v>0</v>
      </c>
      <c r="AD45">
        <v>0</v>
      </c>
      <c r="AE45">
        <v>0</v>
      </c>
      <c r="AF45">
        <v>0</v>
      </c>
      <c r="AG45">
        <v>0</v>
      </c>
      <c r="AH45">
        <v>0</v>
      </c>
      <c r="AI45">
        <v>70</v>
      </c>
      <c r="AJ45">
        <v>70</v>
      </c>
      <c r="AK45">
        <v>70</v>
      </c>
      <c r="AL45">
        <v>70</v>
      </c>
      <c r="AM45">
        <v>70</v>
      </c>
      <c r="AN45">
        <v>70</v>
      </c>
      <c r="AO45">
        <v>70</v>
      </c>
      <c r="AP45">
        <v>70</v>
      </c>
      <c r="AQ45">
        <v>20</v>
      </c>
      <c r="AR45">
        <v>20</v>
      </c>
      <c r="AS45">
        <v>20</v>
      </c>
      <c r="AT45">
        <v>20</v>
      </c>
      <c r="AU45">
        <v>20</v>
      </c>
      <c r="AV45">
        <v>20</v>
      </c>
      <c r="AW45">
        <v>20</v>
      </c>
      <c r="AX45">
        <v>20</v>
      </c>
      <c r="AY45">
        <v>10</v>
      </c>
      <c r="AZ45">
        <v>10</v>
      </c>
      <c r="BA45">
        <v>10</v>
      </c>
      <c r="BB45">
        <v>10</v>
      </c>
      <c r="BC45">
        <v>10</v>
      </c>
      <c r="BD45">
        <v>10</v>
      </c>
      <c r="BE45">
        <v>10</v>
      </c>
      <c r="BF45">
        <v>10</v>
      </c>
      <c r="BG45">
        <v>45</v>
      </c>
      <c r="BH45">
        <v>45</v>
      </c>
      <c r="BI45">
        <v>45</v>
      </c>
      <c r="BJ45">
        <v>45</v>
      </c>
      <c r="BK45">
        <v>45</v>
      </c>
      <c r="BL45">
        <v>45</v>
      </c>
      <c r="BM45">
        <v>45</v>
      </c>
      <c r="BN45">
        <v>45</v>
      </c>
      <c r="BO45">
        <v>0</v>
      </c>
      <c r="BP45">
        <v>0</v>
      </c>
      <c r="BQ45">
        <v>0</v>
      </c>
      <c r="BR45">
        <v>0</v>
      </c>
      <c r="BS45">
        <v>79</v>
      </c>
      <c r="BT45">
        <v>24</v>
      </c>
    </row>
    <row r="46" spans="1:72" x14ac:dyDescent="0.25">
      <c r="A46">
        <v>75</v>
      </c>
      <c r="B46" t="s">
        <v>220</v>
      </c>
      <c r="C46">
        <v>0</v>
      </c>
      <c r="D46">
        <v>0</v>
      </c>
      <c r="E46">
        <v>0</v>
      </c>
      <c r="F46">
        <v>0</v>
      </c>
      <c r="G46">
        <v>0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0</v>
      </c>
      <c r="P46">
        <v>0</v>
      </c>
      <c r="Q46">
        <v>0</v>
      </c>
      <c r="R46">
        <v>0</v>
      </c>
      <c r="S46">
        <v>0</v>
      </c>
      <c r="T46">
        <v>0</v>
      </c>
      <c r="U46">
        <v>0</v>
      </c>
      <c r="V46">
        <v>0</v>
      </c>
      <c r="W46">
        <v>0</v>
      </c>
      <c r="X46">
        <v>0</v>
      </c>
      <c r="Y46">
        <v>0</v>
      </c>
      <c r="Z46">
        <v>0</v>
      </c>
      <c r="AA46">
        <v>0</v>
      </c>
      <c r="AB46">
        <v>0</v>
      </c>
      <c r="AC46">
        <v>0</v>
      </c>
      <c r="AD46">
        <v>0</v>
      </c>
      <c r="AE46">
        <v>0</v>
      </c>
      <c r="AF46">
        <v>0</v>
      </c>
      <c r="AG46">
        <v>0</v>
      </c>
      <c r="AH46">
        <v>0</v>
      </c>
      <c r="AI46">
        <v>95</v>
      </c>
      <c r="AJ46">
        <v>95</v>
      </c>
      <c r="AK46">
        <v>95</v>
      </c>
      <c r="AL46">
        <v>95</v>
      </c>
      <c r="AM46">
        <v>95</v>
      </c>
      <c r="AN46">
        <v>95</v>
      </c>
      <c r="AO46">
        <v>95</v>
      </c>
      <c r="AP46">
        <v>95</v>
      </c>
      <c r="AQ46">
        <v>0</v>
      </c>
      <c r="AR46">
        <v>0</v>
      </c>
      <c r="AS46">
        <v>0</v>
      </c>
      <c r="AT46">
        <v>0</v>
      </c>
      <c r="AU46">
        <v>0</v>
      </c>
      <c r="AV46">
        <v>0</v>
      </c>
      <c r="AW46">
        <v>0</v>
      </c>
      <c r="AX46">
        <v>0</v>
      </c>
      <c r="AY46">
        <v>0</v>
      </c>
      <c r="AZ46">
        <v>0</v>
      </c>
      <c r="BA46">
        <v>0</v>
      </c>
      <c r="BB46">
        <v>0</v>
      </c>
      <c r="BC46">
        <v>0</v>
      </c>
      <c r="BD46">
        <v>0</v>
      </c>
      <c r="BE46">
        <v>0</v>
      </c>
      <c r="BF46">
        <v>0</v>
      </c>
      <c r="BG46">
        <v>0</v>
      </c>
      <c r="BH46">
        <v>0</v>
      </c>
      <c r="BI46">
        <v>0</v>
      </c>
      <c r="BJ46">
        <v>0</v>
      </c>
      <c r="BK46">
        <v>0</v>
      </c>
      <c r="BL46">
        <v>0</v>
      </c>
      <c r="BM46">
        <v>0</v>
      </c>
      <c r="BN46">
        <v>0</v>
      </c>
      <c r="BO46">
        <v>0</v>
      </c>
      <c r="BP46">
        <v>0</v>
      </c>
      <c r="BQ46">
        <v>0</v>
      </c>
      <c r="BR46">
        <v>0</v>
      </c>
      <c r="BS46">
        <v>82</v>
      </c>
      <c r="BT46">
        <v>24</v>
      </c>
    </row>
    <row r="47" spans="1:72" x14ac:dyDescent="0.25">
      <c r="A47">
        <v>76</v>
      </c>
      <c r="B47" t="s">
        <v>221</v>
      </c>
      <c r="C47">
        <v>0</v>
      </c>
      <c r="D47">
        <v>0</v>
      </c>
      <c r="E47">
        <v>0</v>
      </c>
      <c r="F47">
        <v>0</v>
      </c>
      <c r="G47">
        <v>0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  <c r="N47">
        <v>0</v>
      </c>
      <c r="O47">
        <v>0</v>
      </c>
      <c r="P47">
        <v>0</v>
      </c>
      <c r="Q47">
        <v>0</v>
      </c>
      <c r="R47">
        <v>0</v>
      </c>
      <c r="S47">
        <v>0</v>
      </c>
      <c r="T47">
        <v>0</v>
      </c>
      <c r="U47">
        <v>0</v>
      </c>
      <c r="V47">
        <v>0</v>
      </c>
      <c r="W47">
        <v>0</v>
      </c>
      <c r="X47">
        <v>0</v>
      </c>
      <c r="Y47">
        <v>0</v>
      </c>
      <c r="Z47">
        <v>0</v>
      </c>
      <c r="AA47">
        <v>0</v>
      </c>
      <c r="AB47">
        <v>0</v>
      </c>
      <c r="AC47">
        <v>0</v>
      </c>
      <c r="AD47">
        <v>0</v>
      </c>
      <c r="AE47">
        <v>0</v>
      </c>
      <c r="AF47">
        <v>0</v>
      </c>
      <c r="AG47">
        <v>0</v>
      </c>
      <c r="AH47">
        <v>0</v>
      </c>
      <c r="AI47">
        <v>95</v>
      </c>
      <c r="AJ47">
        <v>95</v>
      </c>
      <c r="AK47">
        <v>95</v>
      </c>
      <c r="AL47">
        <v>95</v>
      </c>
      <c r="AM47">
        <v>95</v>
      </c>
      <c r="AN47">
        <v>95</v>
      </c>
      <c r="AO47">
        <v>95</v>
      </c>
      <c r="AP47">
        <v>95</v>
      </c>
      <c r="AQ47">
        <v>5</v>
      </c>
      <c r="AR47">
        <v>5</v>
      </c>
      <c r="AS47">
        <v>5</v>
      </c>
      <c r="AT47">
        <v>5</v>
      </c>
      <c r="AU47">
        <v>5</v>
      </c>
      <c r="AV47">
        <v>5</v>
      </c>
      <c r="AW47">
        <v>5</v>
      </c>
      <c r="AX47">
        <v>5</v>
      </c>
      <c r="AY47">
        <v>0</v>
      </c>
      <c r="AZ47">
        <v>0</v>
      </c>
      <c r="BA47">
        <v>0</v>
      </c>
      <c r="BB47">
        <v>0</v>
      </c>
      <c r="BC47">
        <v>0</v>
      </c>
      <c r="BD47">
        <v>0</v>
      </c>
      <c r="BE47">
        <v>0</v>
      </c>
      <c r="BF47">
        <v>0</v>
      </c>
      <c r="BG47">
        <v>60</v>
      </c>
      <c r="BH47">
        <v>60</v>
      </c>
      <c r="BI47">
        <v>60</v>
      </c>
      <c r="BJ47">
        <v>60</v>
      </c>
      <c r="BK47">
        <v>60</v>
      </c>
      <c r="BL47">
        <v>60</v>
      </c>
      <c r="BM47">
        <v>60</v>
      </c>
      <c r="BN47">
        <v>60</v>
      </c>
      <c r="BO47">
        <v>0</v>
      </c>
      <c r="BP47">
        <v>0</v>
      </c>
      <c r="BQ47">
        <v>0</v>
      </c>
      <c r="BR47">
        <v>0</v>
      </c>
      <c r="BS47">
        <v>31</v>
      </c>
      <c r="BT47">
        <v>24</v>
      </c>
    </row>
    <row r="48" spans="1:72" x14ac:dyDescent="0.25">
      <c r="A48">
        <v>77</v>
      </c>
      <c r="B48" t="s">
        <v>222</v>
      </c>
      <c r="C48">
        <v>0</v>
      </c>
      <c r="D48">
        <v>0</v>
      </c>
      <c r="E48">
        <v>0</v>
      </c>
      <c r="F48">
        <v>0</v>
      </c>
      <c r="G48">
        <v>0</v>
      </c>
      <c r="H48">
        <v>0</v>
      </c>
      <c r="I48">
        <v>0</v>
      </c>
      <c r="J48">
        <v>0</v>
      </c>
      <c r="K48">
        <v>0</v>
      </c>
      <c r="L48">
        <v>0</v>
      </c>
      <c r="M48">
        <v>0</v>
      </c>
      <c r="N48">
        <v>0</v>
      </c>
      <c r="O48">
        <v>0</v>
      </c>
      <c r="P48">
        <v>0</v>
      </c>
      <c r="Q48">
        <v>0</v>
      </c>
      <c r="R48">
        <v>0</v>
      </c>
      <c r="S48">
        <v>0</v>
      </c>
      <c r="T48">
        <v>0</v>
      </c>
      <c r="U48">
        <v>0</v>
      </c>
      <c r="V48">
        <v>0</v>
      </c>
      <c r="W48">
        <v>0</v>
      </c>
      <c r="X48">
        <v>0</v>
      </c>
      <c r="Y48">
        <v>0</v>
      </c>
      <c r="Z48">
        <v>0</v>
      </c>
      <c r="AA48">
        <v>0</v>
      </c>
      <c r="AB48">
        <v>0</v>
      </c>
      <c r="AC48">
        <v>0</v>
      </c>
      <c r="AD48">
        <v>0</v>
      </c>
      <c r="AE48">
        <v>0</v>
      </c>
      <c r="AF48">
        <v>0</v>
      </c>
      <c r="AG48">
        <v>0</v>
      </c>
      <c r="AH48">
        <v>0</v>
      </c>
      <c r="AI48">
        <v>100</v>
      </c>
      <c r="AJ48">
        <v>100</v>
      </c>
      <c r="AK48">
        <v>100</v>
      </c>
      <c r="AL48">
        <v>100</v>
      </c>
      <c r="AM48">
        <v>100</v>
      </c>
      <c r="AN48">
        <v>100</v>
      </c>
      <c r="AO48">
        <v>100</v>
      </c>
      <c r="AP48">
        <v>100</v>
      </c>
      <c r="AQ48">
        <v>100</v>
      </c>
      <c r="AR48">
        <v>100</v>
      </c>
      <c r="AS48">
        <v>100</v>
      </c>
      <c r="AT48">
        <v>100</v>
      </c>
      <c r="AU48">
        <v>100</v>
      </c>
      <c r="AV48">
        <v>100</v>
      </c>
      <c r="AW48">
        <v>100</v>
      </c>
      <c r="AX48">
        <v>100</v>
      </c>
      <c r="AY48">
        <v>0</v>
      </c>
      <c r="AZ48">
        <v>0</v>
      </c>
      <c r="BA48">
        <v>0</v>
      </c>
      <c r="BB48">
        <v>0</v>
      </c>
      <c r="BC48">
        <v>0</v>
      </c>
      <c r="BD48">
        <v>0</v>
      </c>
      <c r="BE48">
        <v>0</v>
      </c>
      <c r="BF48">
        <v>0</v>
      </c>
      <c r="BG48">
        <v>0</v>
      </c>
      <c r="BH48">
        <v>0</v>
      </c>
      <c r="BI48">
        <v>0</v>
      </c>
      <c r="BJ48">
        <v>0</v>
      </c>
      <c r="BK48">
        <v>0</v>
      </c>
      <c r="BL48">
        <v>0</v>
      </c>
      <c r="BM48">
        <v>0</v>
      </c>
      <c r="BN48">
        <v>0</v>
      </c>
      <c r="BO48">
        <v>0</v>
      </c>
      <c r="BP48">
        <v>0</v>
      </c>
      <c r="BQ48">
        <v>0</v>
      </c>
      <c r="BR48">
        <v>0</v>
      </c>
      <c r="BS48">
        <v>24</v>
      </c>
      <c r="BT48">
        <v>24</v>
      </c>
    </row>
    <row r="49" spans="1:72" x14ac:dyDescent="0.25">
      <c r="A49">
        <v>78</v>
      </c>
      <c r="B49" t="s">
        <v>223</v>
      </c>
      <c r="C49">
        <v>0</v>
      </c>
      <c r="D49">
        <v>0</v>
      </c>
      <c r="E49">
        <v>0</v>
      </c>
      <c r="F49">
        <v>0</v>
      </c>
      <c r="G49">
        <v>0</v>
      </c>
      <c r="H49">
        <v>0</v>
      </c>
      <c r="I49">
        <v>0</v>
      </c>
      <c r="J49">
        <v>0</v>
      </c>
      <c r="K49">
        <v>0</v>
      </c>
      <c r="L49">
        <v>0</v>
      </c>
      <c r="M49">
        <v>0</v>
      </c>
      <c r="N49">
        <v>0</v>
      </c>
      <c r="O49">
        <v>0</v>
      </c>
      <c r="P49">
        <v>0</v>
      </c>
      <c r="Q49">
        <v>0</v>
      </c>
      <c r="R49">
        <v>0</v>
      </c>
      <c r="S49">
        <v>0</v>
      </c>
      <c r="T49">
        <v>0</v>
      </c>
      <c r="U49">
        <v>0</v>
      </c>
      <c r="V49">
        <v>0</v>
      </c>
      <c r="W49">
        <v>0</v>
      </c>
      <c r="X49">
        <v>0</v>
      </c>
      <c r="Y49">
        <v>0</v>
      </c>
      <c r="Z49">
        <v>0</v>
      </c>
      <c r="AA49">
        <v>0</v>
      </c>
      <c r="AB49">
        <v>0</v>
      </c>
      <c r="AC49">
        <v>0</v>
      </c>
      <c r="AD49">
        <v>0</v>
      </c>
      <c r="AE49">
        <v>0</v>
      </c>
      <c r="AF49">
        <v>0</v>
      </c>
      <c r="AG49">
        <v>0</v>
      </c>
      <c r="AH49">
        <v>0</v>
      </c>
      <c r="AI49">
        <v>100</v>
      </c>
      <c r="AJ49">
        <v>100</v>
      </c>
      <c r="AK49">
        <v>100</v>
      </c>
      <c r="AL49">
        <v>100</v>
      </c>
      <c r="AM49">
        <v>100</v>
      </c>
      <c r="AN49">
        <v>100</v>
      </c>
      <c r="AO49">
        <v>100</v>
      </c>
      <c r="AP49">
        <v>100</v>
      </c>
      <c r="AQ49">
        <v>100</v>
      </c>
      <c r="AR49">
        <v>100</v>
      </c>
      <c r="AS49">
        <v>100</v>
      </c>
      <c r="AT49">
        <v>100</v>
      </c>
      <c r="AU49">
        <v>100</v>
      </c>
      <c r="AV49">
        <v>100</v>
      </c>
      <c r="AW49">
        <v>100</v>
      </c>
      <c r="AX49">
        <v>100</v>
      </c>
      <c r="AY49">
        <v>10</v>
      </c>
      <c r="AZ49">
        <v>10</v>
      </c>
      <c r="BA49">
        <v>10</v>
      </c>
      <c r="BB49">
        <v>10</v>
      </c>
      <c r="BC49">
        <v>10</v>
      </c>
      <c r="BD49">
        <v>10</v>
      </c>
      <c r="BE49">
        <v>10</v>
      </c>
      <c r="BF49">
        <v>10</v>
      </c>
      <c r="BG49">
        <v>35</v>
      </c>
      <c r="BH49">
        <v>35</v>
      </c>
      <c r="BI49">
        <v>35</v>
      </c>
      <c r="BJ49">
        <v>35</v>
      </c>
      <c r="BK49">
        <v>35</v>
      </c>
      <c r="BL49">
        <v>35</v>
      </c>
      <c r="BM49">
        <v>35</v>
      </c>
      <c r="BN49">
        <v>35</v>
      </c>
      <c r="BO49">
        <v>0</v>
      </c>
      <c r="BP49">
        <v>0</v>
      </c>
      <c r="BQ49">
        <v>0</v>
      </c>
      <c r="BR49">
        <v>0</v>
      </c>
      <c r="BS49">
        <v>81</v>
      </c>
      <c r="BT49">
        <v>24</v>
      </c>
    </row>
    <row r="50" spans="1:72" x14ac:dyDescent="0.25">
      <c r="A50">
        <v>79</v>
      </c>
      <c r="B50" t="s">
        <v>224</v>
      </c>
      <c r="C50">
        <v>0</v>
      </c>
      <c r="D50">
        <v>0</v>
      </c>
      <c r="E50">
        <v>0</v>
      </c>
      <c r="F50">
        <v>0</v>
      </c>
      <c r="G50">
        <v>0</v>
      </c>
      <c r="H50">
        <v>0</v>
      </c>
      <c r="I50">
        <v>0</v>
      </c>
      <c r="J50">
        <v>0</v>
      </c>
      <c r="K50">
        <v>0</v>
      </c>
      <c r="L50">
        <v>0</v>
      </c>
      <c r="M50">
        <v>0</v>
      </c>
      <c r="N50">
        <v>0</v>
      </c>
      <c r="O50">
        <v>0</v>
      </c>
      <c r="P50">
        <v>0</v>
      </c>
      <c r="Q50">
        <v>0</v>
      </c>
      <c r="R50">
        <v>0</v>
      </c>
      <c r="S50">
        <v>0</v>
      </c>
      <c r="T50">
        <v>0</v>
      </c>
      <c r="U50">
        <v>0</v>
      </c>
      <c r="V50">
        <v>0</v>
      </c>
      <c r="W50">
        <v>0</v>
      </c>
      <c r="X50">
        <v>0</v>
      </c>
      <c r="Y50">
        <v>0</v>
      </c>
      <c r="Z50">
        <v>0</v>
      </c>
      <c r="AA50">
        <v>0</v>
      </c>
      <c r="AB50">
        <v>0</v>
      </c>
      <c r="AC50">
        <v>0</v>
      </c>
      <c r="AD50">
        <v>0</v>
      </c>
      <c r="AE50">
        <v>0</v>
      </c>
      <c r="AF50">
        <v>0</v>
      </c>
      <c r="AG50">
        <v>0</v>
      </c>
      <c r="AH50">
        <v>0</v>
      </c>
      <c r="AI50">
        <v>100</v>
      </c>
      <c r="AJ50">
        <v>100</v>
      </c>
      <c r="AK50">
        <v>100</v>
      </c>
      <c r="AL50">
        <v>100</v>
      </c>
      <c r="AM50">
        <v>100</v>
      </c>
      <c r="AN50">
        <v>100</v>
      </c>
      <c r="AO50">
        <v>100</v>
      </c>
      <c r="AP50">
        <v>100</v>
      </c>
      <c r="AQ50">
        <v>37.5</v>
      </c>
      <c r="AR50">
        <v>37.5</v>
      </c>
      <c r="AS50">
        <v>37.5</v>
      </c>
      <c r="AT50">
        <v>37.5</v>
      </c>
      <c r="AU50">
        <v>37.5</v>
      </c>
      <c r="AV50">
        <v>37.5</v>
      </c>
      <c r="AW50">
        <v>37.5</v>
      </c>
      <c r="AX50">
        <v>37.5</v>
      </c>
      <c r="AY50">
        <v>5</v>
      </c>
      <c r="AZ50">
        <v>5</v>
      </c>
      <c r="BA50">
        <v>5</v>
      </c>
      <c r="BB50">
        <v>5</v>
      </c>
      <c r="BC50">
        <v>5</v>
      </c>
      <c r="BD50">
        <v>5</v>
      </c>
      <c r="BE50">
        <v>5</v>
      </c>
      <c r="BF50">
        <v>5</v>
      </c>
      <c r="BG50">
        <v>100</v>
      </c>
      <c r="BH50">
        <v>100</v>
      </c>
      <c r="BI50">
        <v>100</v>
      </c>
      <c r="BJ50">
        <v>100</v>
      </c>
      <c r="BK50">
        <v>100</v>
      </c>
      <c r="BL50">
        <v>100</v>
      </c>
      <c r="BM50">
        <v>100</v>
      </c>
      <c r="BN50">
        <v>100</v>
      </c>
      <c r="BO50">
        <v>0</v>
      </c>
      <c r="BP50">
        <v>0</v>
      </c>
      <c r="BQ50">
        <v>0</v>
      </c>
      <c r="BR50">
        <v>0</v>
      </c>
      <c r="BS50">
        <v>42</v>
      </c>
      <c r="BT50">
        <v>24</v>
      </c>
    </row>
    <row r="51" spans="1:72" x14ac:dyDescent="0.25">
      <c r="A51">
        <v>80</v>
      </c>
      <c r="B51" t="s">
        <v>225</v>
      </c>
      <c r="C51">
        <v>0</v>
      </c>
      <c r="D51">
        <v>0</v>
      </c>
      <c r="E51">
        <v>0</v>
      </c>
      <c r="F51">
        <v>0</v>
      </c>
      <c r="G51">
        <v>0</v>
      </c>
      <c r="H51">
        <v>0</v>
      </c>
      <c r="I51">
        <v>0</v>
      </c>
      <c r="J51">
        <v>0</v>
      </c>
      <c r="K51">
        <v>0</v>
      </c>
      <c r="L51">
        <v>0</v>
      </c>
      <c r="M51">
        <v>0</v>
      </c>
      <c r="N51">
        <v>0</v>
      </c>
      <c r="O51">
        <v>0</v>
      </c>
      <c r="P51">
        <v>0</v>
      </c>
      <c r="Q51">
        <v>0</v>
      </c>
      <c r="R51">
        <v>0</v>
      </c>
      <c r="S51">
        <v>0</v>
      </c>
      <c r="T51">
        <v>0</v>
      </c>
      <c r="U51">
        <v>0</v>
      </c>
      <c r="V51">
        <v>0</v>
      </c>
      <c r="W51">
        <v>0</v>
      </c>
      <c r="X51">
        <v>0</v>
      </c>
      <c r="Y51">
        <v>0</v>
      </c>
      <c r="Z51">
        <v>0</v>
      </c>
      <c r="AA51">
        <v>0</v>
      </c>
      <c r="AB51">
        <v>0</v>
      </c>
      <c r="AC51">
        <v>0</v>
      </c>
      <c r="AD51">
        <v>0</v>
      </c>
      <c r="AE51">
        <v>0</v>
      </c>
      <c r="AF51">
        <v>0</v>
      </c>
      <c r="AG51">
        <v>0</v>
      </c>
      <c r="AH51">
        <v>0</v>
      </c>
      <c r="AI51">
        <v>100</v>
      </c>
      <c r="AJ51">
        <v>100</v>
      </c>
      <c r="AK51">
        <v>100</v>
      </c>
      <c r="AL51">
        <v>100</v>
      </c>
      <c r="AM51">
        <v>100</v>
      </c>
      <c r="AN51">
        <v>100</v>
      </c>
      <c r="AO51">
        <v>100</v>
      </c>
      <c r="AP51">
        <v>100</v>
      </c>
      <c r="AQ51">
        <v>100</v>
      </c>
      <c r="AR51">
        <v>100</v>
      </c>
      <c r="AS51">
        <v>100</v>
      </c>
      <c r="AT51">
        <v>100</v>
      </c>
      <c r="AU51">
        <v>100</v>
      </c>
      <c r="AV51">
        <v>100</v>
      </c>
      <c r="AW51">
        <v>100</v>
      </c>
      <c r="AX51">
        <v>100</v>
      </c>
      <c r="AY51">
        <v>0</v>
      </c>
      <c r="AZ51">
        <v>0</v>
      </c>
      <c r="BA51">
        <v>0</v>
      </c>
      <c r="BB51">
        <v>0</v>
      </c>
      <c r="BC51">
        <v>0</v>
      </c>
      <c r="BD51">
        <v>0</v>
      </c>
      <c r="BE51">
        <v>0</v>
      </c>
      <c r="BF51">
        <v>0</v>
      </c>
      <c r="BG51">
        <v>0</v>
      </c>
      <c r="BH51">
        <v>0</v>
      </c>
      <c r="BI51">
        <v>0</v>
      </c>
      <c r="BJ51">
        <v>0</v>
      </c>
      <c r="BK51">
        <v>0</v>
      </c>
      <c r="BL51">
        <v>0</v>
      </c>
      <c r="BM51">
        <v>0</v>
      </c>
      <c r="BN51">
        <v>0</v>
      </c>
      <c r="BO51">
        <v>0</v>
      </c>
      <c r="BP51">
        <v>0</v>
      </c>
      <c r="BQ51">
        <v>0</v>
      </c>
      <c r="BR51">
        <v>0</v>
      </c>
      <c r="BS51">
        <v>24</v>
      </c>
      <c r="BT51">
        <v>24</v>
      </c>
    </row>
    <row r="52" spans="1:72" x14ac:dyDescent="0.25">
      <c r="A52">
        <v>81</v>
      </c>
      <c r="B52" t="s">
        <v>226</v>
      </c>
      <c r="C52">
        <v>3.67</v>
      </c>
      <c r="D52">
        <v>2.66</v>
      </c>
      <c r="E52">
        <v>0.15</v>
      </c>
      <c r="F52">
        <v>9.08</v>
      </c>
      <c r="G52">
        <v>6.67</v>
      </c>
      <c r="H52">
        <v>2.15</v>
      </c>
      <c r="I52">
        <v>0</v>
      </c>
      <c r="J52">
        <v>0</v>
      </c>
      <c r="K52">
        <v>1.19</v>
      </c>
      <c r="L52">
        <v>0</v>
      </c>
      <c r="M52">
        <v>0</v>
      </c>
      <c r="N52">
        <v>0</v>
      </c>
      <c r="O52">
        <v>0</v>
      </c>
      <c r="P52">
        <v>0</v>
      </c>
      <c r="Q52">
        <v>0</v>
      </c>
      <c r="R52">
        <v>7.69</v>
      </c>
      <c r="S52">
        <v>0</v>
      </c>
      <c r="T52">
        <v>0</v>
      </c>
      <c r="U52">
        <v>0</v>
      </c>
      <c r="V52">
        <v>0</v>
      </c>
      <c r="W52">
        <v>0</v>
      </c>
      <c r="X52">
        <v>0</v>
      </c>
      <c r="Y52">
        <v>0</v>
      </c>
      <c r="Z52">
        <v>0</v>
      </c>
      <c r="AA52">
        <v>0</v>
      </c>
      <c r="AB52">
        <v>0</v>
      </c>
      <c r="AC52">
        <v>0</v>
      </c>
      <c r="AD52">
        <v>0</v>
      </c>
      <c r="AE52">
        <v>0</v>
      </c>
      <c r="AF52">
        <v>0</v>
      </c>
      <c r="AG52">
        <v>0</v>
      </c>
      <c r="AH52">
        <v>0</v>
      </c>
      <c r="AI52">
        <v>96.33</v>
      </c>
      <c r="AJ52">
        <v>97.34</v>
      </c>
      <c r="AK52">
        <v>99.85</v>
      </c>
      <c r="AL52">
        <v>90.92</v>
      </c>
      <c r="AM52">
        <v>93.33</v>
      </c>
      <c r="AN52">
        <v>97.85</v>
      </c>
      <c r="AO52">
        <v>100</v>
      </c>
      <c r="AP52">
        <v>100</v>
      </c>
      <c r="AQ52">
        <v>98.81</v>
      </c>
      <c r="AR52">
        <v>100</v>
      </c>
      <c r="AS52">
        <v>100</v>
      </c>
      <c r="AT52">
        <v>100</v>
      </c>
      <c r="AU52">
        <v>100</v>
      </c>
      <c r="AV52">
        <v>100</v>
      </c>
      <c r="AW52">
        <v>100</v>
      </c>
      <c r="AX52">
        <v>92.31</v>
      </c>
      <c r="AY52">
        <v>0</v>
      </c>
      <c r="AZ52">
        <v>0</v>
      </c>
      <c r="BA52">
        <v>0</v>
      </c>
      <c r="BB52">
        <v>0</v>
      </c>
      <c r="BC52">
        <v>0</v>
      </c>
      <c r="BD52">
        <v>0</v>
      </c>
      <c r="BE52">
        <v>0</v>
      </c>
      <c r="BF52">
        <v>0</v>
      </c>
      <c r="BG52">
        <v>0</v>
      </c>
      <c r="BH52">
        <v>0</v>
      </c>
      <c r="BI52">
        <v>0</v>
      </c>
      <c r="BJ52">
        <v>0</v>
      </c>
      <c r="BK52">
        <v>0</v>
      </c>
      <c r="BL52">
        <v>0</v>
      </c>
      <c r="BM52">
        <v>0</v>
      </c>
      <c r="BN52">
        <v>0</v>
      </c>
      <c r="BO52">
        <v>0</v>
      </c>
      <c r="BP52">
        <v>0</v>
      </c>
      <c r="BQ52">
        <v>0</v>
      </c>
      <c r="BR52">
        <v>0</v>
      </c>
      <c r="BS52">
        <v>24</v>
      </c>
      <c r="BT52">
        <v>24</v>
      </c>
    </row>
    <row r="53" spans="1:72" x14ac:dyDescent="0.25">
      <c r="A53">
        <v>82</v>
      </c>
      <c r="B53" t="s">
        <v>227</v>
      </c>
      <c r="C53">
        <v>0</v>
      </c>
      <c r="D53">
        <v>0</v>
      </c>
      <c r="E53">
        <v>0.15</v>
      </c>
      <c r="F53">
        <v>0</v>
      </c>
      <c r="G53">
        <v>0</v>
      </c>
      <c r="H53">
        <v>0</v>
      </c>
      <c r="I53">
        <v>0</v>
      </c>
      <c r="J53">
        <v>0</v>
      </c>
      <c r="K53">
        <v>0</v>
      </c>
      <c r="L53">
        <v>0</v>
      </c>
      <c r="M53">
        <v>0</v>
      </c>
      <c r="N53">
        <v>0</v>
      </c>
      <c r="O53">
        <v>0</v>
      </c>
      <c r="P53">
        <v>0</v>
      </c>
      <c r="Q53">
        <v>0</v>
      </c>
      <c r="R53">
        <v>0</v>
      </c>
      <c r="S53">
        <v>0</v>
      </c>
      <c r="T53">
        <v>0</v>
      </c>
      <c r="U53">
        <v>0</v>
      </c>
      <c r="V53">
        <v>0</v>
      </c>
      <c r="W53">
        <v>0</v>
      </c>
      <c r="X53">
        <v>0</v>
      </c>
      <c r="Y53">
        <v>0</v>
      </c>
      <c r="Z53">
        <v>0</v>
      </c>
      <c r="AA53">
        <v>0</v>
      </c>
      <c r="AB53">
        <v>0</v>
      </c>
      <c r="AC53">
        <v>0</v>
      </c>
      <c r="AD53">
        <v>0</v>
      </c>
      <c r="AE53">
        <v>0</v>
      </c>
      <c r="AF53">
        <v>0</v>
      </c>
      <c r="AG53">
        <v>0</v>
      </c>
      <c r="AH53">
        <v>0</v>
      </c>
      <c r="AI53">
        <v>100</v>
      </c>
      <c r="AJ53">
        <v>100</v>
      </c>
      <c r="AK53">
        <v>99.85</v>
      </c>
      <c r="AL53">
        <v>100</v>
      </c>
      <c r="AM53">
        <v>100</v>
      </c>
      <c r="AN53">
        <v>100</v>
      </c>
      <c r="AO53">
        <v>100</v>
      </c>
      <c r="AP53">
        <v>100</v>
      </c>
      <c r="AQ53">
        <v>100</v>
      </c>
      <c r="AR53">
        <v>100</v>
      </c>
      <c r="AS53">
        <v>100</v>
      </c>
      <c r="AT53">
        <v>100</v>
      </c>
      <c r="AU53">
        <v>100</v>
      </c>
      <c r="AV53">
        <v>100</v>
      </c>
      <c r="AW53">
        <v>100</v>
      </c>
      <c r="AX53">
        <v>100</v>
      </c>
      <c r="AY53">
        <v>0</v>
      </c>
      <c r="AZ53">
        <v>0</v>
      </c>
      <c r="BA53">
        <v>0</v>
      </c>
      <c r="BB53">
        <v>0</v>
      </c>
      <c r="BC53">
        <v>0</v>
      </c>
      <c r="BD53">
        <v>0</v>
      </c>
      <c r="BE53">
        <v>0</v>
      </c>
      <c r="BF53">
        <v>0</v>
      </c>
      <c r="BG53">
        <v>0</v>
      </c>
      <c r="BH53">
        <v>0</v>
      </c>
      <c r="BI53">
        <v>0</v>
      </c>
      <c r="BJ53">
        <v>0</v>
      </c>
      <c r="BK53">
        <v>0</v>
      </c>
      <c r="BL53">
        <v>0</v>
      </c>
      <c r="BM53">
        <v>0</v>
      </c>
      <c r="BN53">
        <v>0</v>
      </c>
      <c r="BO53">
        <v>0</v>
      </c>
      <c r="BP53">
        <v>0</v>
      </c>
      <c r="BQ53">
        <v>0</v>
      </c>
      <c r="BR53">
        <v>0</v>
      </c>
      <c r="BS53">
        <v>24</v>
      </c>
      <c r="BT53">
        <v>24</v>
      </c>
    </row>
    <row r="54" spans="1:72" x14ac:dyDescent="0.25">
      <c r="A54">
        <v>83</v>
      </c>
      <c r="B54" t="s">
        <v>228</v>
      </c>
      <c r="C54">
        <v>0</v>
      </c>
      <c r="D54">
        <v>0</v>
      </c>
      <c r="E54">
        <v>0</v>
      </c>
      <c r="F54">
        <v>0</v>
      </c>
      <c r="G54">
        <v>0</v>
      </c>
      <c r="H54">
        <v>0</v>
      </c>
      <c r="I54">
        <v>0</v>
      </c>
      <c r="J54">
        <v>0</v>
      </c>
      <c r="K54">
        <v>0</v>
      </c>
      <c r="L54">
        <v>0</v>
      </c>
      <c r="M54">
        <v>0</v>
      </c>
      <c r="N54">
        <v>0</v>
      </c>
      <c r="O54">
        <v>0</v>
      </c>
      <c r="P54">
        <v>0</v>
      </c>
      <c r="Q54">
        <v>0</v>
      </c>
      <c r="R54">
        <v>0</v>
      </c>
      <c r="S54">
        <v>0</v>
      </c>
      <c r="T54">
        <v>0</v>
      </c>
      <c r="U54">
        <v>0</v>
      </c>
      <c r="V54">
        <v>0</v>
      </c>
      <c r="W54">
        <v>0</v>
      </c>
      <c r="X54">
        <v>0</v>
      </c>
      <c r="Y54">
        <v>0</v>
      </c>
      <c r="Z54">
        <v>0</v>
      </c>
      <c r="AA54">
        <v>0</v>
      </c>
      <c r="AB54">
        <v>0</v>
      </c>
      <c r="AC54">
        <v>0</v>
      </c>
      <c r="AD54">
        <v>0</v>
      </c>
      <c r="AE54">
        <v>0</v>
      </c>
      <c r="AF54">
        <v>0</v>
      </c>
      <c r="AG54">
        <v>0</v>
      </c>
      <c r="AH54">
        <v>0</v>
      </c>
      <c r="AI54">
        <v>0</v>
      </c>
      <c r="AJ54">
        <v>0</v>
      </c>
      <c r="AK54">
        <v>0</v>
      </c>
      <c r="AL54">
        <v>0</v>
      </c>
      <c r="AM54">
        <v>0</v>
      </c>
      <c r="AN54">
        <v>0</v>
      </c>
      <c r="AO54">
        <v>0</v>
      </c>
      <c r="AP54">
        <v>0</v>
      </c>
      <c r="AQ54">
        <v>45</v>
      </c>
      <c r="AR54">
        <v>45</v>
      </c>
      <c r="AS54">
        <v>45</v>
      </c>
      <c r="AT54">
        <v>45</v>
      </c>
      <c r="AU54">
        <v>45</v>
      </c>
      <c r="AV54">
        <v>45</v>
      </c>
      <c r="AW54">
        <v>45</v>
      </c>
      <c r="AX54">
        <v>45</v>
      </c>
      <c r="AY54">
        <v>0</v>
      </c>
      <c r="AZ54">
        <v>0</v>
      </c>
      <c r="BA54">
        <v>0</v>
      </c>
      <c r="BB54">
        <v>0</v>
      </c>
      <c r="BC54">
        <v>0</v>
      </c>
      <c r="BD54">
        <v>0</v>
      </c>
      <c r="BE54">
        <v>0</v>
      </c>
      <c r="BF54">
        <v>0</v>
      </c>
      <c r="BG54">
        <v>0</v>
      </c>
      <c r="BH54">
        <v>0</v>
      </c>
      <c r="BI54">
        <v>0</v>
      </c>
      <c r="BJ54">
        <v>0</v>
      </c>
      <c r="BK54">
        <v>0</v>
      </c>
      <c r="BL54">
        <v>0</v>
      </c>
      <c r="BM54">
        <v>0</v>
      </c>
      <c r="BN54">
        <v>0</v>
      </c>
      <c r="BO54">
        <v>0</v>
      </c>
      <c r="BP54">
        <v>0</v>
      </c>
      <c r="BQ54">
        <v>0</v>
      </c>
      <c r="BR54">
        <v>0</v>
      </c>
      <c r="BS54">
        <v>75</v>
      </c>
      <c r="BT54">
        <v>24</v>
      </c>
    </row>
    <row r="55" spans="1:72" x14ac:dyDescent="0.25">
      <c r="A55">
        <v>84</v>
      </c>
      <c r="B55" t="s">
        <v>229</v>
      </c>
      <c r="C55">
        <v>0</v>
      </c>
      <c r="D55">
        <v>0</v>
      </c>
      <c r="E55">
        <v>0</v>
      </c>
      <c r="F55">
        <v>0</v>
      </c>
      <c r="G55">
        <v>0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  <c r="Q55">
        <v>0</v>
      </c>
      <c r="R55">
        <v>0</v>
      </c>
      <c r="S55">
        <v>0</v>
      </c>
      <c r="T55">
        <v>0</v>
      </c>
      <c r="U55">
        <v>0</v>
      </c>
      <c r="V55">
        <v>0</v>
      </c>
      <c r="W55">
        <v>0</v>
      </c>
      <c r="X55">
        <v>0</v>
      </c>
      <c r="Y55">
        <v>0</v>
      </c>
      <c r="Z55">
        <v>0</v>
      </c>
      <c r="AA55">
        <v>0</v>
      </c>
      <c r="AB55">
        <v>0</v>
      </c>
      <c r="AC55">
        <v>0</v>
      </c>
      <c r="AD55">
        <v>0</v>
      </c>
      <c r="AE55">
        <v>0</v>
      </c>
      <c r="AF55">
        <v>0</v>
      </c>
      <c r="AG55">
        <v>0</v>
      </c>
      <c r="AH55">
        <v>0</v>
      </c>
      <c r="AI55">
        <v>100</v>
      </c>
      <c r="AJ55">
        <v>100</v>
      </c>
      <c r="AK55">
        <v>100</v>
      </c>
      <c r="AL55">
        <v>100</v>
      </c>
      <c r="AM55">
        <v>100</v>
      </c>
      <c r="AN55">
        <v>100</v>
      </c>
      <c r="AO55">
        <v>100</v>
      </c>
      <c r="AP55">
        <v>100</v>
      </c>
      <c r="AQ55">
        <v>35</v>
      </c>
      <c r="AR55">
        <v>35</v>
      </c>
      <c r="AS55">
        <v>35</v>
      </c>
      <c r="AT55">
        <v>35</v>
      </c>
      <c r="AU55">
        <v>35</v>
      </c>
      <c r="AV55">
        <v>35</v>
      </c>
      <c r="AW55">
        <v>35</v>
      </c>
      <c r="AX55">
        <v>35</v>
      </c>
      <c r="AY55">
        <v>20</v>
      </c>
      <c r="AZ55">
        <v>20</v>
      </c>
      <c r="BA55">
        <v>20</v>
      </c>
      <c r="BB55">
        <v>20</v>
      </c>
      <c r="BC55">
        <v>20</v>
      </c>
      <c r="BD55">
        <v>20</v>
      </c>
      <c r="BE55">
        <v>20</v>
      </c>
      <c r="BF55">
        <v>20</v>
      </c>
      <c r="BG55">
        <v>100</v>
      </c>
      <c r="BH55">
        <v>100</v>
      </c>
      <c r="BI55">
        <v>100</v>
      </c>
      <c r="BJ55">
        <v>100</v>
      </c>
      <c r="BK55">
        <v>100</v>
      </c>
      <c r="BL55">
        <v>100</v>
      </c>
      <c r="BM55">
        <v>100</v>
      </c>
      <c r="BN55">
        <v>100</v>
      </c>
      <c r="BO55">
        <v>0</v>
      </c>
      <c r="BP55">
        <v>0</v>
      </c>
      <c r="BQ55">
        <v>0</v>
      </c>
      <c r="BR55">
        <v>0</v>
      </c>
      <c r="BS55">
        <v>1</v>
      </c>
      <c r="BT55">
        <v>24</v>
      </c>
    </row>
    <row r="56" spans="1:72" x14ac:dyDescent="0.25">
      <c r="A56">
        <v>85</v>
      </c>
      <c r="B56" t="s">
        <v>230</v>
      </c>
      <c r="C56">
        <v>13.09</v>
      </c>
      <c r="D56">
        <v>4.3</v>
      </c>
      <c r="E56">
        <v>8.2200000000000006</v>
      </c>
      <c r="F56">
        <v>25</v>
      </c>
      <c r="G56">
        <v>6.75</v>
      </c>
      <c r="H56">
        <v>25</v>
      </c>
      <c r="I56">
        <v>5.01</v>
      </c>
      <c r="J56">
        <v>1.38</v>
      </c>
      <c r="K56">
        <v>2.77</v>
      </c>
      <c r="L56">
        <v>0.41</v>
      </c>
      <c r="M56">
        <v>0</v>
      </c>
      <c r="N56">
        <v>0</v>
      </c>
      <c r="O56">
        <v>0</v>
      </c>
      <c r="P56">
        <v>0.18</v>
      </c>
      <c r="Q56">
        <v>0</v>
      </c>
      <c r="R56">
        <v>14.65</v>
      </c>
      <c r="S56">
        <v>0</v>
      </c>
      <c r="T56">
        <v>0</v>
      </c>
      <c r="U56">
        <v>0</v>
      </c>
      <c r="V56">
        <v>0</v>
      </c>
      <c r="W56">
        <v>0</v>
      </c>
      <c r="X56">
        <v>0</v>
      </c>
      <c r="Y56">
        <v>0</v>
      </c>
      <c r="Z56">
        <v>0</v>
      </c>
      <c r="AA56">
        <v>0</v>
      </c>
      <c r="AB56">
        <v>0</v>
      </c>
      <c r="AC56">
        <v>0</v>
      </c>
      <c r="AD56">
        <v>0</v>
      </c>
      <c r="AE56">
        <v>0</v>
      </c>
      <c r="AF56">
        <v>0</v>
      </c>
      <c r="AG56">
        <v>0</v>
      </c>
      <c r="AH56">
        <v>0</v>
      </c>
      <c r="AI56">
        <v>104.91</v>
      </c>
      <c r="AJ56">
        <v>113.7</v>
      </c>
      <c r="AK56">
        <v>109.78</v>
      </c>
      <c r="AL56">
        <v>93</v>
      </c>
      <c r="AM56">
        <v>111.25</v>
      </c>
      <c r="AN56">
        <v>93</v>
      </c>
      <c r="AO56">
        <v>112.99</v>
      </c>
      <c r="AP56">
        <v>116.62</v>
      </c>
      <c r="AQ56">
        <v>97.23</v>
      </c>
      <c r="AR56">
        <v>99.59</v>
      </c>
      <c r="AS56">
        <v>100</v>
      </c>
      <c r="AT56">
        <v>100</v>
      </c>
      <c r="AU56">
        <v>100</v>
      </c>
      <c r="AV56">
        <v>99.82</v>
      </c>
      <c r="AW56">
        <v>100</v>
      </c>
      <c r="AX56">
        <v>85.35</v>
      </c>
      <c r="AY56">
        <v>0</v>
      </c>
      <c r="AZ56">
        <v>0</v>
      </c>
      <c r="BA56">
        <v>0</v>
      </c>
      <c r="BB56">
        <v>0</v>
      </c>
      <c r="BC56">
        <v>0</v>
      </c>
      <c r="BD56">
        <v>0</v>
      </c>
      <c r="BE56">
        <v>0</v>
      </c>
      <c r="BF56">
        <v>0</v>
      </c>
      <c r="BG56">
        <v>0</v>
      </c>
      <c r="BH56">
        <v>0</v>
      </c>
      <c r="BI56">
        <v>0</v>
      </c>
      <c r="BJ56">
        <v>0</v>
      </c>
      <c r="BK56">
        <v>0</v>
      </c>
      <c r="BL56">
        <v>0</v>
      </c>
      <c r="BM56">
        <v>0</v>
      </c>
      <c r="BN56">
        <v>0</v>
      </c>
      <c r="BO56">
        <v>18</v>
      </c>
      <c r="BP56">
        <v>0</v>
      </c>
      <c r="BQ56">
        <v>0</v>
      </c>
      <c r="BR56">
        <v>0</v>
      </c>
      <c r="BS56">
        <v>24</v>
      </c>
      <c r="BT56">
        <v>24</v>
      </c>
    </row>
    <row r="57" spans="1:72" x14ac:dyDescent="0.25">
      <c r="A57">
        <v>86</v>
      </c>
      <c r="B57" t="s">
        <v>231</v>
      </c>
      <c r="C57">
        <v>1.78</v>
      </c>
      <c r="D57">
        <v>0.5</v>
      </c>
      <c r="E57">
        <v>1.92</v>
      </c>
      <c r="F57">
        <v>0.59</v>
      </c>
      <c r="G57">
        <v>1.1100000000000001</v>
      </c>
      <c r="H57">
        <v>0.88</v>
      </c>
      <c r="I57">
        <v>0</v>
      </c>
      <c r="J57">
        <v>0</v>
      </c>
      <c r="K57">
        <v>0.94</v>
      </c>
      <c r="L57">
        <v>0</v>
      </c>
      <c r="M57">
        <v>0</v>
      </c>
      <c r="N57">
        <v>0</v>
      </c>
      <c r="O57">
        <v>0</v>
      </c>
      <c r="P57">
        <v>0</v>
      </c>
      <c r="Q57">
        <v>0</v>
      </c>
      <c r="R57">
        <v>16.21</v>
      </c>
      <c r="S57">
        <v>0</v>
      </c>
      <c r="T57">
        <v>0</v>
      </c>
      <c r="U57">
        <v>0</v>
      </c>
      <c r="V57">
        <v>0</v>
      </c>
      <c r="W57">
        <v>0</v>
      </c>
      <c r="X57">
        <v>0</v>
      </c>
      <c r="Y57">
        <v>0</v>
      </c>
      <c r="Z57">
        <v>0</v>
      </c>
      <c r="AA57">
        <v>0</v>
      </c>
      <c r="AB57">
        <v>0</v>
      </c>
      <c r="AC57">
        <v>0</v>
      </c>
      <c r="AD57">
        <v>0</v>
      </c>
      <c r="AE57">
        <v>0</v>
      </c>
      <c r="AF57">
        <v>0</v>
      </c>
      <c r="AG57">
        <v>0</v>
      </c>
      <c r="AH57">
        <v>0</v>
      </c>
      <c r="AI57">
        <v>98.22</v>
      </c>
      <c r="AJ57">
        <v>99.5</v>
      </c>
      <c r="AK57">
        <v>98.08</v>
      </c>
      <c r="AL57">
        <v>99.41</v>
      </c>
      <c r="AM57">
        <v>98.89</v>
      </c>
      <c r="AN57">
        <v>99.12</v>
      </c>
      <c r="AO57">
        <v>100</v>
      </c>
      <c r="AP57">
        <v>100</v>
      </c>
      <c r="AQ57">
        <v>99.06</v>
      </c>
      <c r="AR57">
        <v>100</v>
      </c>
      <c r="AS57">
        <v>100</v>
      </c>
      <c r="AT57">
        <v>100</v>
      </c>
      <c r="AU57">
        <v>100</v>
      </c>
      <c r="AV57">
        <v>100</v>
      </c>
      <c r="AW57">
        <v>100</v>
      </c>
      <c r="AX57">
        <v>83.79</v>
      </c>
      <c r="AY57">
        <v>0</v>
      </c>
      <c r="AZ57">
        <v>0</v>
      </c>
      <c r="BA57">
        <v>0</v>
      </c>
      <c r="BB57">
        <v>0</v>
      </c>
      <c r="BC57">
        <v>0</v>
      </c>
      <c r="BD57">
        <v>0</v>
      </c>
      <c r="BE57">
        <v>0</v>
      </c>
      <c r="BF57">
        <v>0</v>
      </c>
      <c r="BG57">
        <v>0</v>
      </c>
      <c r="BH57">
        <v>0</v>
      </c>
      <c r="BI57">
        <v>0</v>
      </c>
      <c r="BJ57">
        <v>0</v>
      </c>
      <c r="BK57">
        <v>0</v>
      </c>
      <c r="BL57">
        <v>0</v>
      </c>
      <c r="BM57">
        <v>0</v>
      </c>
      <c r="BN57">
        <v>0</v>
      </c>
      <c r="BO57">
        <v>0</v>
      </c>
      <c r="BP57">
        <v>0</v>
      </c>
      <c r="BQ57">
        <v>0</v>
      </c>
      <c r="BR57">
        <v>0</v>
      </c>
      <c r="BS57">
        <v>24</v>
      </c>
      <c r="BT57">
        <v>24</v>
      </c>
    </row>
    <row r="58" spans="1:72" x14ac:dyDescent="0.25">
      <c r="A58">
        <v>87</v>
      </c>
      <c r="B58" t="s">
        <v>232</v>
      </c>
      <c r="C58">
        <v>1.32</v>
      </c>
      <c r="D58">
        <v>0</v>
      </c>
      <c r="E58">
        <v>1.2</v>
      </c>
      <c r="F58">
        <v>3.17</v>
      </c>
      <c r="G58">
        <v>1.8</v>
      </c>
      <c r="H58">
        <v>1.82</v>
      </c>
      <c r="I58">
        <v>0</v>
      </c>
      <c r="J58">
        <v>0</v>
      </c>
      <c r="K58">
        <v>2.61</v>
      </c>
      <c r="L58">
        <v>0</v>
      </c>
      <c r="M58">
        <v>0</v>
      </c>
      <c r="N58">
        <v>0</v>
      </c>
      <c r="O58">
        <v>0</v>
      </c>
      <c r="P58">
        <v>0</v>
      </c>
      <c r="Q58">
        <v>0</v>
      </c>
      <c r="R58">
        <v>9.56</v>
      </c>
      <c r="S58">
        <v>0</v>
      </c>
      <c r="T58">
        <v>0</v>
      </c>
      <c r="U58">
        <v>0</v>
      </c>
      <c r="V58">
        <v>0</v>
      </c>
      <c r="W58">
        <v>0</v>
      </c>
      <c r="X58">
        <v>0</v>
      </c>
      <c r="Y58">
        <v>0</v>
      </c>
      <c r="Z58">
        <v>0</v>
      </c>
      <c r="AA58">
        <v>0</v>
      </c>
      <c r="AB58">
        <v>0</v>
      </c>
      <c r="AC58">
        <v>0</v>
      </c>
      <c r="AD58">
        <v>0</v>
      </c>
      <c r="AE58">
        <v>0</v>
      </c>
      <c r="AF58">
        <v>0</v>
      </c>
      <c r="AG58">
        <v>0</v>
      </c>
      <c r="AH58">
        <v>0</v>
      </c>
      <c r="AI58">
        <v>98.68</v>
      </c>
      <c r="AJ58">
        <v>100</v>
      </c>
      <c r="AK58">
        <v>98.8</v>
      </c>
      <c r="AL58">
        <v>96.83</v>
      </c>
      <c r="AM58">
        <v>98.2</v>
      </c>
      <c r="AN58">
        <v>98.18</v>
      </c>
      <c r="AO58">
        <v>100</v>
      </c>
      <c r="AP58">
        <v>100</v>
      </c>
      <c r="AQ58">
        <v>99.39</v>
      </c>
      <c r="AR58">
        <v>102</v>
      </c>
      <c r="AS58">
        <v>102</v>
      </c>
      <c r="AT58">
        <v>102</v>
      </c>
      <c r="AU58">
        <v>102</v>
      </c>
      <c r="AV58">
        <v>102</v>
      </c>
      <c r="AW58">
        <v>102</v>
      </c>
      <c r="AX58">
        <v>92.44</v>
      </c>
      <c r="AY58">
        <v>0</v>
      </c>
      <c r="AZ58">
        <v>0</v>
      </c>
      <c r="BA58">
        <v>0</v>
      </c>
      <c r="BB58">
        <v>0</v>
      </c>
      <c r="BC58">
        <v>0</v>
      </c>
      <c r="BD58">
        <v>0</v>
      </c>
      <c r="BE58">
        <v>0</v>
      </c>
      <c r="BF58">
        <v>0</v>
      </c>
      <c r="BG58">
        <v>0</v>
      </c>
      <c r="BH58">
        <v>0</v>
      </c>
      <c r="BI58">
        <v>0</v>
      </c>
      <c r="BJ58">
        <v>0</v>
      </c>
      <c r="BK58">
        <v>0</v>
      </c>
      <c r="BL58">
        <v>0</v>
      </c>
      <c r="BM58">
        <v>0</v>
      </c>
      <c r="BN58">
        <v>0</v>
      </c>
      <c r="BO58">
        <v>0</v>
      </c>
      <c r="BP58">
        <v>2</v>
      </c>
      <c r="BQ58">
        <v>0</v>
      </c>
      <c r="BR58">
        <v>0</v>
      </c>
      <c r="BS58">
        <v>24</v>
      </c>
      <c r="BT58">
        <v>24</v>
      </c>
    </row>
    <row r="59" spans="1:72" x14ac:dyDescent="0.25">
      <c r="A59">
        <v>88</v>
      </c>
      <c r="B59" t="s">
        <v>233</v>
      </c>
      <c r="C59">
        <v>0</v>
      </c>
      <c r="D59">
        <v>0</v>
      </c>
      <c r="E59">
        <v>0</v>
      </c>
      <c r="F59">
        <v>0</v>
      </c>
      <c r="G59">
        <v>0</v>
      </c>
      <c r="H59">
        <v>0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  <c r="O59">
        <v>0</v>
      </c>
      <c r="P59">
        <v>0</v>
      </c>
      <c r="Q59">
        <v>0</v>
      </c>
      <c r="R59">
        <v>0</v>
      </c>
      <c r="S59">
        <v>0</v>
      </c>
      <c r="T59">
        <v>0</v>
      </c>
      <c r="U59">
        <v>0</v>
      </c>
      <c r="V59">
        <v>0</v>
      </c>
      <c r="W59">
        <v>0</v>
      </c>
      <c r="X59">
        <v>0</v>
      </c>
      <c r="Y59">
        <v>0</v>
      </c>
      <c r="Z59">
        <v>0</v>
      </c>
      <c r="AA59">
        <v>0</v>
      </c>
      <c r="AB59">
        <v>0</v>
      </c>
      <c r="AC59">
        <v>0</v>
      </c>
      <c r="AD59">
        <v>0</v>
      </c>
      <c r="AE59">
        <v>0</v>
      </c>
      <c r="AF59">
        <v>0</v>
      </c>
      <c r="AG59">
        <v>0</v>
      </c>
      <c r="AH59">
        <v>0</v>
      </c>
      <c r="AI59">
        <v>100</v>
      </c>
      <c r="AJ59">
        <v>100</v>
      </c>
      <c r="AK59">
        <v>100</v>
      </c>
      <c r="AL59">
        <v>100</v>
      </c>
      <c r="AM59">
        <v>100</v>
      </c>
      <c r="AN59">
        <v>100</v>
      </c>
      <c r="AO59">
        <v>100</v>
      </c>
      <c r="AP59">
        <v>100</v>
      </c>
      <c r="AQ59">
        <v>37.5</v>
      </c>
      <c r="AR59">
        <v>37.5</v>
      </c>
      <c r="AS59">
        <v>37.5</v>
      </c>
      <c r="AT59">
        <v>37.5</v>
      </c>
      <c r="AU59">
        <v>37.5</v>
      </c>
      <c r="AV59">
        <v>37.5</v>
      </c>
      <c r="AW59">
        <v>37.5</v>
      </c>
      <c r="AX59">
        <v>37.5</v>
      </c>
      <c r="AY59">
        <v>5</v>
      </c>
      <c r="AZ59">
        <v>5</v>
      </c>
      <c r="BA59">
        <v>5</v>
      </c>
      <c r="BB59">
        <v>5</v>
      </c>
      <c r="BC59">
        <v>5</v>
      </c>
      <c r="BD59">
        <v>5</v>
      </c>
      <c r="BE59">
        <v>5</v>
      </c>
      <c r="BF59">
        <v>5</v>
      </c>
      <c r="BG59">
        <v>100</v>
      </c>
      <c r="BH59">
        <v>100</v>
      </c>
      <c r="BI59">
        <v>100</v>
      </c>
      <c r="BJ59">
        <v>100</v>
      </c>
      <c r="BK59">
        <v>100</v>
      </c>
      <c r="BL59">
        <v>100</v>
      </c>
      <c r="BM59">
        <v>100</v>
      </c>
      <c r="BN59">
        <v>100</v>
      </c>
      <c r="BO59">
        <v>0</v>
      </c>
      <c r="BP59">
        <v>0</v>
      </c>
      <c r="BQ59">
        <v>0</v>
      </c>
      <c r="BR59">
        <v>0</v>
      </c>
      <c r="BS59">
        <v>42</v>
      </c>
      <c r="BT59">
        <v>24</v>
      </c>
    </row>
    <row r="60" spans="1:72" x14ac:dyDescent="0.25">
      <c r="A60">
        <v>89</v>
      </c>
      <c r="B60" t="s">
        <v>234</v>
      </c>
      <c r="C60">
        <v>0</v>
      </c>
      <c r="D60">
        <v>0</v>
      </c>
      <c r="E60">
        <v>0</v>
      </c>
      <c r="F60">
        <v>0</v>
      </c>
      <c r="G60">
        <v>0</v>
      </c>
      <c r="H60">
        <v>0</v>
      </c>
      <c r="I60">
        <v>0</v>
      </c>
      <c r="J60">
        <v>0</v>
      </c>
      <c r="K60">
        <v>0</v>
      </c>
      <c r="L60">
        <v>0</v>
      </c>
      <c r="M60">
        <v>0</v>
      </c>
      <c r="N60">
        <v>0</v>
      </c>
      <c r="O60">
        <v>0</v>
      </c>
      <c r="P60">
        <v>0</v>
      </c>
      <c r="Q60">
        <v>0</v>
      </c>
      <c r="R60">
        <v>0</v>
      </c>
      <c r="S60">
        <v>0</v>
      </c>
      <c r="T60">
        <v>0</v>
      </c>
      <c r="U60">
        <v>0</v>
      </c>
      <c r="V60">
        <v>0</v>
      </c>
      <c r="W60">
        <v>0</v>
      </c>
      <c r="X60">
        <v>0</v>
      </c>
      <c r="Y60">
        <v>0</v>
      </c>
      <c r="Z60">
        <v>0</v>
      </c>
      <c r="AA60">
        <v>0</v>
      </c>
      <c r="AB60">
        <v>0</v>
      </c>
      <c r="AC60">
        <v>0</v>
      </c>
      <c r="AD60">
        <v>0</v>
      </c>
      <c r="AE60">
        <v>0</v>
      </c>
      <c r="AF60">
        <v>0</v>
      </c>
      <c r="AG60">
        <v>0</v>
      </c>
      <c r="AH60">
        <v>0</v>
      </c>
      <c r="AI60">
        <v>100</v>
      </c>
      <c r="AJ60">
        <v>100</v>
      </c>
      <c r="AK60">
        <v>100</v>
      </c>
      <c r="AL60">
        <v>100</v>
      </c>
      <c r="AM60">
        <v>100</v>
      </c>
      <c r="AN60">
        <v>100</v>
      </c>
      <c r="AO60">
        <v>100</v>
      </c>
      <c r="AP60">
        <v>100</v>
      </c>
      <c r="AQ60">
        <v>85</v>
      </c>
      <c r="AR60">
        <v>85</v>
      </c>
      <c r="AS60">
        <v>85</v>
      </c>
      <c r="AT60">
        <v>85</v>
      </c>
      <c r="AU60">
        <v>85</v>
      </c>
      <c r="AV60">
        <v>85</v>
      </c>
      <c r="AW60">
        <v>85</v>
      </c>
      <c r="AX60">
        <v>85</v>
      </c>
      <c r="AY60">
        <v>30</v>
      </c>
      <c r="AZ60">
        <v>30</v>
      </c>
      <c r="BA60">
        <v>30</v>
      </c>
      <c r="BB60">
        <v>30</v>
      </c>
      <c r="BC60">
        <v>30</v>
      </c>
      <c r="BD60">
        <v>30</v>
      </c>
      <c r="BE60">
        <v>30</v>
      </c>
      <c r="BF60">
        <v>30</v>
      </c>
      <c r="BG60">
        <v>50</v>
      </c>
      <c r="BH60">
        <v>50</v>
      </c>
      <c r="BI60">
        <v>50</v>
      </c>
      <c r="BJ60">
        <v>50</v>
      </c>
      <c r="BK60">
        <v>50</v>
      </c>
      <c r="BL60">
        <v>50</v>
      </c>
      <c r="BM60">
        <v>50</v>
      </c>
      <c r="BN60">
        <v>50</v>
      </c>
      <c r="BO60">
        <v>0</v>
      </c>
      <c r="BP60">
        <v>0</v>
      </c>
      <c r="BQ60">
        <v>0</v>
      </c>
      <c r="BR60">
        <v>0</v>
      </c>
      <c r="BS60">
        <v>53</v>
      </c>
      <c r="BT60">
        <v>24</v>
      </c>
    </row>
    <row r="61" spans="1:72" x14ac:dyDescent="0.25">
      <c r="A61">
        <v>90</v>
      </c>
      <c r="B61" t="s">
        <v>235</v>
      </c>
      <c r="C61">
        <v>1.08</v>
      </c>
      <c r="D61">
        <v>0.78</v>
      </c>
      <c r="E61">
        <v>3.13</v>
      </c>
      <c r="F61">
        <v>0.25</v>
      </c>
      <c r="G61">
        <v>0.34</v>
      </c>
      <c r="H61">
        <v>16.95</v>
      </c>
      <c r="I61">
        <v>0</v>
      </c>
      <c r="J61">
        <v>0.25</v>
      </c>
      <c r="K61">
        <v>1.76</v>
      </c>
      <c r="L61">
        <v>0.76</v>
      </c>
      <c r="M61">
        <v>0</v>
      </c>
      <c r="N61">
        <v>0</v>
      </c>
      <c r="O61">
        <v>0</v>
      </c>
      <c r="P61">
        <v>0</v>
      </c>
      <c r="Q61">
        <v>0</v>
      </c>
      <c r="R61">
        <v>6.18</v>
      </c>
      <c r="S61">
        <v>0</v>
      </c>
      <c r="T61">
        <v>0</v>
      </c>
      <c r="U61">
        <v>0</v>
      </c>
      <c r="V61">
        <v>0</v>
      </c>
      <c r="W61">
        <v>0</v>
      </c>
      <c r="X61">
        <v>0</v>
      </c>
      <c r="Y61">
        <v>0</v>
      </c>
      <c r="Z61">
        <v>0</v>
      </c>
      <c r="AA61">
        <v>0</v>
      </c>
      <c r="AB61">
        <v>0</v>
      </c>
      <c r="AC61">
        <v>0</v>
      </c>
      <c r="AD61">
        <v>0</v>
      </c>
      <c r="AE61">
        <v>0</v>
      </c>
      <c r="AF61">
        <v>0</v>
      </c>
      <c r="AG61">
        <v>0</v>
      </c>
      <c r="AH61">
        <v>0</v>
      </c>
      <c r="AI61">
        <v>100.92</v>
      </c>
      <c r="AJ61">
        <v>101.22</v>
      </c>
      <c r="AK61">
        <v>98.87</v>
      </c>
      <c r="AL61">
        <v>101.75</v>
      </c>
      <c r="AM61">
        <v>101.66</v>
      </c>
      <c r="AN61">
        <v>85.05</v>
      </c>
      <c r="AO61">
        <v>102</v>
      </c>
      <c r="AP61">
        <v>101.75</v>
      </c>
      <c r="AQ61">
        <v>98.24</v>
      </c>
      <c r="AR61">
        <v>99.24</v>
      </c>
      <c r="AS61">
        <v>100</v>
      </c>
      <c r="AT61">
        <v>100</v>
      </c>
      <c r="AU61">
        <v>100</v>
      </c>
      <c r="AV61">
        <v>100</v>
      </c>
      <c r="AW61">
        <v>100</v>
      </c>
      <c r="AX61">
        <v>93.82</v>
      </c>
      <c r="AY61">
        <v>0</v>
      </c>
      <c r="AZ61">
        <v>0</v>
      </c>
      <c r="BA61">
        <v>0</v>
      </c>
      <c r="BB61">
        <v>0</v>
      </c>
      <c r="BC61">
        <v>0</v>
      </c>
      <c r="BD61">
        <v>0</v>
      </c>
      <c r="BE61">
        <v>0</v>
      </c>
      <c r="BF61">
        <v>0</v>
      </c>
      <c r="BG61">
        <v>0</v>
      </c>
      <c r="BH61">
        <v>0</v>
      </c>
      <c r="BI61">
        <v>0</v>
      </c>
      <c r="BJ61">
        <v>0</v>
      </c>
      <c r="BK61">
        <v>0</v>
      </c>
      <c r="BL61">
        <v>0</v>
      </c>
      <c r="BM61">
        <v>0</v>
      </c>
      <c r="BN61">
        <v>0</v>
      </c>
      <c r="BO61">
        <v>2</v>
      </c>
      <c r="BP61">
        <v>0</v>
      </c>
      <c r="BQ61">
        <v>0</v>
      </c>
      <c r="BR61">
        <v>0</v>
      </c>
      <c r="BS61">
        <v>24</v>
      </c>
      <c r="BT61">
        <v>24</v>
      </c>
    </row>
    <row r="62" spans="1:72" x14ac:dyDescent="0.25">
      <c r="A62">
        <v>91</v>
      </c>
      <c r="B62" t="s">
        <v>236</v>
      </c>
      <c r="C62">
        <v>0</v>
      </c>
      <c r="D62">
        <v>0</v>
      </c>
      <c r="E62">
        <v>0</v>
      </c>
      <c r="F62">
        <v>0</v>
      </c>
      <c r="G62">
        <v>0</v>
      </c>
      <c r="H62">
        <v>0</v>
      </c>
      <c r="I62">
        <v>0</v>
      </c>
      <c r="J62">
        <v>0</v>
      </c>
      <c r="K62">
        <v>0</v>
      </c>
      <c r="L62">
        <v>0</v>
      </c>
      <c r="M62">
        <v>0</v>
      </c>
      <c r="N62">
        <v>0</v>
      </c>
      <c r="O62">
        <v>0</v>
      </c>
      <c r="P62">
        <v>0</v>
      </c>
      <c r="Q62">
        <v>0</v>
      </c>
      <c r="R62">
        <v>0</v>
      </c>
      <c r="S62">
        <v>0</v>
      </c>
      <c r="T62">
        <v>0</v>
      </c>
      <c r="U62">
        <v>0</v>
      </c>
      <c r="V62">
        <v>0</v>
      </c>
      <c r="W62">
        <v>0</v>
      </c>
      <c r="X62">
        <v>0</v>
      </c>
      <c r="Y62">
        <v>0</v>
      </c>
      <c r="Z62">
        <v>0</v>
      </c>
      <c r="AA62">
        <v>0</v>
      </c>
      <c r="AB62">
        <v>0</v>
      </c>
      <c r="AC62">
        <v>0</v>
      </c>
      <c r="AD62">
        <v>0</v>
      </c>
      <c r="AE62">
        <v>0</v>
      </c>
      <c r="AF62">
        <v>0</v>
      </c>
      <c r="AG62">
        <v>0</v>
      </c>
      <c r="AH62">
        <v>0</v>
      </c>
      <c r="AI62">
        <v>2</v>
      </c>
      <c r="AJ62">
        <v>2</v>
      </c>
      <c r="AK62">
        <v>2</v>
      </c>
      <c r="AL62">
        <v>2</v>
      </c>
      <c r="AM62">
        <v>2</v>
      </c>
      <c r="AN62">
        <v>2</v>
      </c>
      <c r="AO62">
        <v>2</v>
      </c>
      <c r="AP62">
        <v>2</v>
      </c>
      <c r="AQ62">
        <v>12</v>
      </c>
      <c r="AR62">
        <v>12</v>
      </c>
      <c r="AS62">
        <v>12</v>
      </c>
      <c r="AT62">
        <v>12</v>
      </c>
      <c r="AU62">
        <v>12</v>
      </c>
      <c r="AV62">
        <v>12</v>
      </c>
      <c r="AW62">
        <v>12</v>
      </c>
      <c r="AX62">
        <v>12</v>
      </c>
      <c r="AY62">
        <v>45</v>
      </c>
      <c r="AZ62">
        <v>45</v>
      </c>
      <c r="BA62">
        <v>45</v>
      </c>
      <c r="BB62">
        <v>45</v>
      </c>
      <c r="BC62">
        <v>45</v>
      </c>
      <c r="BD62">
        <v>45</v>
      </c>
      <c r="BE62">
        <v>45</v>
      </c>
      <c r="BF62">
        <v>45</v>
      </c>
      <c r="BG62">
        <v>0</v>
      </c>
      <c r="BH62">
        <v>0</v>
      </c>
      <c r="BI62">
        <v>0</v>
      </c>
      <c r="BJ62">
        <v>0</v>
      </c>
      <c r="BK62">
        <v>0</v>
      </c>
      <c r="BL62">
        <v>0</v>
      </c>
      <c r="BM62">
        <v>0</v>
      </c>
      <c r="BN62">
        <v>0</v>
      </c>
      <c r="BO62">
        <v>2</v>
      </c>
      <c r="BP62">
        <v>2</v>
      </c>
      <c r="BQ62">
        <v>0</v>
      </c>
      <c r="BR62">
        <v>0</v>
      </c>
      <c r="BS62">
        <v>52</v>
      </c>
      <c r="BT62">
        <v>52</v>
      </c>
    </row>
    <row r="63" spans="1:72" x14ac:dyDescent="0.25">
      <c r="A63">
        <v>92</v>
      </c>
      <c r="B63" t="s">
        <v>237</v>
      </c>
      <c r="C63">
        <v>0</v>
      </c>
      <c r="D63">
        <v>0</v>
      </c>
      <c r="E63">
        <v>0</v>
      </c>
      <c r="F63">
        <v>0</v>
      </c>
      <c r="G63">
        <v>0</v>
      </c>
      <c r="H63">
        <v>0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  <c r="P63">
        <v>0</v>
      </c>
      <c r="Q63">
        <v>0</v>
      </c>
      <c r="R63">
        <v>0</v>
      </c>
      <c r="S63">
        <v>0</v>
      </c>
      <c r="T63">
        <v>0</v>
      </c>
      <c r="U63">
        <v>0</v>
      </c>
      <c r="V63">
        <v>0</v>
      </c>
      <c r="W63">
        <v>0</v>
      </c>
      <c r="X63">
        <v>0</v>
      </c>
      <c r="Y63">
        <v>0</v>
      </c>
      <c r="Z63">
        <v>0</v>
      </c>
      <c r="AA63">
        <v>0</v>
      </c>
      <c r="AB63">
        <v>0</v>
      </c>
      <c r="AC63">
        <v>0</v>
      </c>
      <c r="AD63">
        <v>0</v>
      </c>
      <c r="AE63">
        <v>0</v>
      </c>
      <c r="AF63">
        <v>0</v>
      </c>
      <c r="AG63">
        <v>0</v>
      </c>
      <c r="AH63">
        <v>0</v>
      </c>
      <c r="AI63">
        <v>102</v>
      </c>
      <c r="AJ63">
        <v>102</v>
      </c>
      <c r="AK63">
        <v>102</v>
      </c>
      <c r="AL63">
        <v>102</v>
      </c>
      <c r="AM63">
        <v>102</v>
      </c>
      <c r="AN63">
        <v>102</v>
      </c>
      <c r="AO63">
        <v>102</v>
      </c>
      <c r="AP63">
        <v>102</v>
      </c>
      <c r="AQ63">
        <v>12</v>
      </c>
      <c r="AR63">
        <v>12</v>
      </c>
      <c r="AS63">
        <v>12</v>
      </c>
      <c r="AT63">
        <v>12</v>
      </c>
      <c r="AU63">
        <v>12</v>
      </c>
      <c r="AV63">
        <v>12</v>
      </c>
      <c r="AW63">
        <v>12</v>
      </c>
      <c r="AX63">
        <v>12</v>
      </c>
      <c r="AY63">
        <v>0</v>
      </c>
      <c r="AZ63">
        <v>0</v>
      </c>
      <c r="BA63">
        <v>0</v>
      </c>
      <c r="BB63">
        <v>0</v>
      </c>
      <c r="BC63">
        <v>0</v>
      </c>
      <c r="BD63">
        <v>0</v>
      </c>
      <c r="BE63">
        <v>0</v>
      </c>
      <c r="BF63">
        <v>0</v>
      </c>
      <c r="BG63">
        <v>7</v>
      </c>
      <c r="BH63">
        <v>7</v>
      </c>
      <c r="BI63">
        <v>7</v>
      </c>
      <c r="BJ63">
        <v>7</v>
      </c>
      <c r="BK63">
        <v>7</v>
      </c>
      <c r="BL63">
        <v>7</v>
      </c>
      <c r="BM63">
        <v>7</v>
      </c>
      <c r="BN63">
        <v>7</v>
      </c>
      <c r="BO63">
        <v>2</v>
      </c>
      <c r="BP63">
        <v>2</v>
      </c>
      <c r="BQ63">
        <v>0</v>
      </c>
      <c r="BR63">
        <v>2</v>
      </c>
      <c r="BS63">
        <v>9</v>
      </c>
      <c r="BT63">
        <v>52</v>
      </c>
    </row>
    <row r="64" spans="1:72" x14ac:dyDescent="0.25">
      <c r="A64">
        <v>93</v>
      </c>
      <c r="B64" t="s">
        <v>238</v>
      </c>
      <c r="C64">
        <v>0</v>
      </c>
      <c r="D64">
        <v>0</v>
      </c>
      <c r="E64">
        <v>0</v>
      </c>
      <c r="F64">
        <v>0</v>
      </c>
      <c r="G64">
        <v>0</v>
      </c>
      <c r="H64">
        <v>0</v>
      </c>
      <c r="I64">
        <v>0</v>
      </c>
      <c r="J64">
        <v>0</v>
      </c>
      <c r="K64">
        <v>0</v>
      </c>
      <c r="L64">
        <v>0</v>
      </c>
      <c r="M64">
        <v>0</v>
      </c>
      <c r="N64">
        <v>0</v>
      </c>
      <c r="O64">
        <v>0</v>
      </c>
      <c r="P64">
        <v>0</v>
      </c>
      <c r="Q64">
        <v>0</v>
      </c>
      <c r="R64">
        <v>0</v>
      </c>
      <c r="S64">
        <v>0</v>
      </c>
      <c r="T64">
        <v>0</v>
      </c>
      <c r="U64">
        <v>0.7</v>
      </c>
      <c r="V64">
        <v>0</v>
      </c>
      <c r="W64">
        <v>0</v>
      </c>
      <c r="X64">
        <v>0</v>
      </c>
      <c r="Y64">
        <v>0</v>
      </c>
      <c r="Z64">
        <v>0</v>
      </c>
      <c r="AA64">
        <v>0</v>
      </c>
      <c r="AB64">
        <v>0</v>
      </c>
      <c r="AC64">
        <v>0</v>
      </c>
      <c r="AD64">
        <v>0</v>
      </c>
      <c r="AE64">
        <v>0</v>
      </c>
      <c r="AF64">
        <v>0</v>
      </c>
      <c r="AG64">
        <v>0</v>
      </c>
      <c r="AH64">
        <v>0</v>
      </c>
      <c r="AI64">
        <v>70</v>
      </c>
      <c r="AJ64">
        <v>70</v>
      </c>
      <c r="AK64">
        <v>70</v>
      </c>
      <c r="AL64">
        <v>70</v>
      </c>
      <c r="AM64">
        <v>70</v>
      </c>
      <c r="AN64">
        <v>70</v>
      </c>
      <c r="AO64">
        <v>70</v>
      </c>
      <c r="AP64">
        <v>70</v>
      </c>
      <c r="AQ64">
        <v>7</v>
      </c>
      <c r="AR64">
        <v>7</v>
      </c>
      <c r="AS64">
        <v>7</v>
      </c>
      <c r="AT64">
        <v>7</v>
      </c>
      <c r="AU64">
        <v>7</v>
      </c>
      <c r="AV64">
        <v>7</v>
      </c>
      <c r="AW64">
        <v>7</v>
      </c>
      <c r="AX64">
        <v>7</v>
      </c>
      <c r="AY64">
        <v>42.5</v>
      </c>
      <c r="AZ64">
        <v>42.5</v>
      </c>
      <c r="BA64">
        <v>41.8</v>
      </c>
      <c r="BB64">
        <v>42.5</v>
      </c>
      <c r="BC64">
        <v>42.5</v>
      </c>
      <c r="BD64">
        <v>42.5</v>
      </c>
      <c r="BE64">
        <v>42.5</v>
      </c>
      <c r="BF64">
        <v>42.5</v>
      </c>
      <c r="BG64">
        <v>20</v>
      </c>
      <c r="BH64">
        <v>20</v>
      </c>
      <c r="BI64">
        <v>20</v>
      </c>
      <c r="BJ64">
        <v>20</v>
      </c>
      <c r="BK64">
        <v>20</v>
      </c>
      <c r="BL64">
        <v>20</v>
      </c>
      <c r="BM64">
        <v>20</v>
      </c>
      <c r="BN64">
        <v>20</v>
      </c>
      <c r="BO64">
        <v>0</v>
      </c>
      <c r="BP64">
        <v>2</v>
      </c>
      <c r="BQ64">
        <v>5</v>
      </c>
      <c r="BR64">
        <v>0</v>
      </c>
      <c r="BS64">
        <v>29</v>
      </c>
      <c r="BT64">
        <v>52</v>
      </c>
    </row>
    <row r="65" spans="1:72" x14ac:dyDescent="0.25">
      <c r="A65">
        <v>94</v>
      </c>
      <c r="B65" t="s">
        <v>239</v>
      </c>
      <c r="C65">
        <v>0</v>
      </c>
      <c r="D65">
        <v>0</v>
      </c>
      <c r="E65">
        <v>0</v>
      </c>
      <c r="F65">
        <v>0</v>
      </c>
      <c r="G65">
        <v>0</v>
      </c>
      <c r="H65">
        <v>0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  <c r="O65">
        <v>0</v>
      </c>
      <c r="P65">
        <v>0</v>
      </c>
      <c r="Q65">
        <v>0</v>
      </c>
      <c r="R65">
        <v>0</v>
      </c>
      <c r="S65">
        <v>0</v>
      </c>
      <c r="T65">
        <v>7.19</v>
      </c>
      <c r="U65">
        <v>3.55</v>
      </c>
      <c r="V65">
        <v>0</v>
      </c>
      <c r="W65">
        <v>0</v>
      </c>
      <c r="X65">
        <v>0</v>
      </c>
      <c r="Y65">
        <v>0</v>
      </c>
      <c r="Z65">
        <v>0</v>
      </c>
      <c r="AA65">
        <v>0</v>
      </c>
      <c r="AB65">
        <v>0</v>
      </c>
      <c r="AC65">
        <v>0</v>
      </c>
      <c r="AD65">
        <v>0</v>
      </c>
      <c r="AE65">
        <v>0</v>
      </c>
      <c r="AF65">
        <v>0</v>
      </c>
      <c r="AG65">
        <v>0</v>
      </c>
      <c r="AH65">
        <v>0</v>
      </c>
      <c r="AI65">
        <v>0</v>
      </c>
      <c r="AJ65">
        <v>0</v>
      </c>
      <c r="AK65">
        <v>0</v>
      </c>
      <c r="AL65">
        <v>0</v>
      </c>
      <c r="AM65">
        <v>0</v>
      </c>
      <c r="AN65">
        <v>0</v>
      </c>
      <c r="AO65">
        <v>0</v>
      </c>
      <c r="AP65">
        <v>0</v>
      </c>
      <c r="AQ65">
        <v>10</v>
      </c>
      <c r="AR65">
        <v>10</v>
      </c>
      <c r="AS65">
        <v>10</v>
      </c>
      <c r="AT65">
        <v>10</v>
      </c>
      <c r="AU65">
        <v>10</v>
      </c>
      <c r="AV65">
        <v>10</v>
      </c>
      <c r="AW65">
        <v>10</v>
      </c>
      <c r="AX65">
        <v>10</v>
      </c>
      <c r="AY65">
        <v>54</v>
      </c>
      <c r="AZ65">
        <v>46.81</v>
      </c>
      <c r="BA65">
        <v>50.45</v>
      </c>
      <c r="BB65">
        <v>54</v>
      </c>
      <c r="BC65">
        <v>54</v>
      </c>
      <c r="BD65">
        <v>54</v>
      </c>
      <c r="BE65">
        <v>54</v>
      </c>
      <c r="BF65">
        <v>54</v>
      </c>
      <c r="BG65">
        <v>0</v>
      </c>
      <c r="BH65">
        <v>0</v>
      </c>
      <c r="BI65">
        <v>0</v>
      </c>
      <c r="BJ65">
        <v>0</v>
      </c>
      <c r="BK65">
        <v>0</v>
      </c>
      <c r="BL65">
        <v>0</v>
      </c>
      <c r="BM65">
        <v>0</v>
      </c>
      <c r="BN65">
        <v>0</v>
      </c>
      <c r="BO65">
        <v>0</v>
      </c>
      <c r="BP65">
        <v>0</v>
      </c>
      <c r="BQ65">
        <v>9</v>
      </c>
      <c r="BR65">
        <v>0</v>
      </c>
      <c r="BS65">
        <v>52</v>
      </c>
      <c r="BT65">
        <v>52</v>
      </c>
    </row>
    <row r="66" spans="1:72" x14ac:dyDescent="0.25">
      <c r="A66">
        <v>95</v>
      </c>
      <c r="B66" t="s">
        <v>240</v>
      </c>
      <c r="C66">
        <v>0</v>
      </c>
      <c r="D66">
        <v>0</v>
      </c>
      <c r="E66">
        <v>0</v>
      </c>
      <c r="F66">
        <v>0</v>
      </c>
      <c r="G66">
        <v>0</v>
      </c>
      <c r="H66">
        <v>0</v>
      </c>
      <c r="I66">
        <v>0</v>
      </c>
      <c r="J66">
        <v>0</v>
      </c>
      <c r="K66">
        <v>0</v>
      </c>
      <c r="L66">
        <v>0</v>
      </c>
      <c r="M66">
        <v>0</v>
      </c>
      <c r="N66">
        <v>0</v>
      </c>
      <c r="O66">
        <v>0</v>
      </c>
      <c r="P66">
        <v>0</v>
      </c>
      <c r="Q66">
        <v>0</v>
      </c>
      <c r="R66">
        <v>4.78</v>
      </c>
      <c r="S66">
        <v>0</v>
      </c>
      <c r="T66">
        <v>0</v>
      </c>
      <c r="U66">
        <v>0</v>
      </c>
      <c r="V66">
        <v>0</v>
      </c>
      <c r="W66">
        <v>0</v>
      </c>
      <c r="X66">
        <v>0</v>
      </c>
      <c r="Y66">
        <v>0</v>
      </c>
      <c r="Z66">
        <v>0</v>
      </c>
      <c r="AA66">
        <v>0</v>
      </c>
      <c r="AB66">
        <v>0</v>
      </c>
      <c r="AC66">
        <v>0</v>
      </c>
      <c r="AD66">
        <v>0</v>
      </c>
      <c r="AE66">
        <v>0</v>
      </c>
      <c r="AF66">
        <v>0</v>
      </c>
      <c r="AG66">
        <v>0</v>
      </c>
      <c r="AH66">
        <v>0</v>
      </c>
      <c r="AI66">
        <v>90</v>
      </c>
      <c r="AJ66">
        <v>90</v>
      </c>
      <c r="AK66">
        <v>90</v>
      </c>
      <c r="AL66">
        <v>90</v>
      </c>
      <c r="AM66">
        <v>90</v>
      </c>
      <c r="AN66">
        <v>90</v>
      </c>
      <c r="AO66">
        <v>90</v>
      </c>
      <c r="AP66">
        <v>90</v>
      </c>
      <c r="AQ66">
        <v>90</v>
      </c>
      <c r="AR66">
        <v>90</v>
      </c>
      <c r="AS66">
        <v>90</v>
      </c>
      <c r="AT66">
        <v>90</v>
      </c>
      <c r="AU66">
        <v>90</v>
      </c>
      <c r="AV66">
        <v>90</v>
      </c>
      <c r="AW66">
        <v>90</v>
      </c>
      <c r="AX66">
        <v>85.22</v>
      </c>
      <c r="AY66">
        <v>0</v>
      </c>
      <c r="AZ66">
        <v>0</v>
      </c>
      <c r="BA66">
        <v>0</v>
      </c>
      <c r="BB66">
        <v>0</v>
      </c>
      <c r="BC66">
        <v>0</v>
      </c>
      <c r="BD66">
        <v>0</v>
      </c>
      <c r="BE66">
        <v>0</v>
      </c>
      <c r="BF66">
        <v>0</v>
      </c>
      <c r="BG66">
        <v>0</v>
      </c>
      <c r="BH66">
        <v>0</v>
      </c>
      <c r="BI66">
        <v>0</v>
      </c>
      <c r="BJ66">
        <v>0</v>
      </c>
      <c r="BK66">
        <v>0</v>
      </c>
      <c r="BL66">
        <v>0</v>
      </c>
      <c r="BM66">
        <v>0</v>
      </c>
      <c r="BN66">
        <v>0</v>
      </c>
      <c r="BO66">
        <v>0</v>
      </c>
      <c r="BP66">
        <v>0</v>
      </c>
      <c r="BQ66">
        <v>0</v>
      </c>
      <c r="BR66">
        <v>0</v>
      </c>
      <c r="BS66">
        <v>56</v>
      </c>
      <c r="BT66">
        <v>23</v>
      </c>
    </row>
    <row r="67" spans="1:72" x14ac:dyDescent="0.25">
      <c r="A67">
        <v>96</v>
      </c>
      <c r="B67" t="s">
        <v>241</v>
      </c>
      <c r="C67">
        <v>0</v>
      </c>
      <c r="D67">
        <v>0</v>
      </c>
      <c r="E67">
        <v>0</v>
      </c>
      <c r="F67">
        <v>0</v>
      </c>
      <c r="G67">
        <v>0</v>
      </c>
      <c r="H67">
        <v>0</v>
      </c>
      <c r="I67">
        <v>0</v>
      </c>
      <c r="J67">
        <v>0</v>
      </c>
      <c r="K67">
        <v>0</v>
      </c>
      <c r="L67">
        <v>0</v>
      </c>
      <c r="M67">
        <v>0</v>
      </c>
      <c r="N67">
        <v>0</v>
      </c>
      <c r="O67">
        <v>0</v>
      </c>
      <c r="P67">
        <v>0</v>
      </c>
      <c r="Q67">
        <v>0</v>
      </c>
      <c r="R67">
        <v>0</v>
      </c>
      <c r="S67">
        <v>0</v>
      </c>
      <c r="T67">
        <v>0</v>
      </c>
      <c r="U67">
        <v>0</v>
      </c>
      <c r="V67">
        <v>0</v>
      </c>
      <c r="W67">
        <v>0</v>
      </c>
      <c r="X67">
        <v>0</v>
      </c>
      <c r="Y67">
        <v>0</v>
      </c>
      <c r="Z67">
        <v>0</v>
      </c>
      <c r="AA67">
        <v>0</v>
      </c>
      <c r="AB67">
        <v>0</v>
      </c>
      <c r="AC67">
        <v>0</v>
      </c>
      <c r="AD67">
        <v>0</v>
      </c>
      <c r="AE67">
        <v>0</v>
      </c>
      <c r="AF67">
        <v>0</v>
      </c>
      <c r="AG67">
        <v>0</v>
      </c>
      <c r="AH67">
        <v>0</v>
      </c>
      <c r="AI67">
        <v>25</v>
      </c>
      <c r="AJ67">
        <v>25</v>
      </c>
      <c r="AK67">
        <v>25</v>
      </c>
      <c r="AL67">
        <v>25</v>
      </c>
      <c r="AM67">
        <v>25</v>
      </c>
      <c r="AN67">
        <v>25</v>
      </c>
      <c r="AO67">
        <v>25</v>
      </c>
      <c r="AP67">
        <v>25</v>
      </c>
      <c r="AQ67">
        <v>100</v>
      </c>
      <c r="AR67">
        <v>100</v>
      </c>
      <c r="AS67">
        <v>100</v>
      </c>
      <c r="AT67">
        <v>100</v>
      </c>
      <c r="AU67">
        <v>100</v>
      </c>
      <c r="AV67">
        <v>100</v>
      </c>
      <c r="AW67">
        <v>100</v>
      </c>
      <c r="AX67">
        <v>100</v>
      </c>
      <c r="AY67">
        <v>30</v>
      </c>
      <c r="AZ67">
        <v>30</v>
      </c>
      <c r="BA67">
        <v>30</v>
      </c>
      <c r="BB67">
        <v>30</v>
      </c>
      <c r="BC67">
        <v>30</v>
      </c>
      <c r="BD67">
        <v>30</v>
      </c>
      <c r="BE67">
        <v>30</v>
      </c>
      <c r="BF67">
        <v>30</v>
      </c>
      <c r="BG67">
        <v>55</v>
      </c>
      <c r="BH67">
        <v>55</v>
      </c>
      <c r="BI67">
        <v>55</v>
      </c>
      <c r="BJ67">
        <v>55</v>
      </c>
      <c r="BK67">
        <v>55</v>
      </c>
      <c r="BL67">
        <v>55</v>
      </c>
      <c r="BM67">
        <v>55</v>
      </c>
      <c r="BN67">
        <v>55</v>
      </c>
      <c r="BO67">
        <v>0</v>
      </c>
      <c r="BP67">
        <v>0</v>
      </c>
      <c r="BQ67">
        <v>0</v>
      </c>
      <c r="BR67">
        <v>0</v>
      </c>
      <c r="BS67">
        <v>23</v>
      </c>
      <c r="BT67">
        <v>23</v>
      </c>
    </row>
    <row r="68" spans="1:72" x14ac:dyDescent="0.25">
      <c r="A68">
        <v>97</v>
      </c>
      <c r="B68" t="s">
        <v>242</v>
      </c>
      <c r="C68">
        <v>0</v>
      </c>
      <c r="D68">
        <v>0</v>
      </c>
      <c r="E68">
        <v>0</v>
      </c>
      <c r="F68">
        <v>0</v>
      </c>
      <c r="G68">
        <v>0</v>
      </c>
      <c r="H68">
        <v>0</v>
      </c>
      <c r="I68">
        <v>0</v>
      </c>
      <c r="J68">
        <v>0</v>
      </c>
      <c r="K68">
        <v>0</v>
      </c>
      <c r="L68">
        <v>0</v>
      </c>
      <c r="M68">
        <v>0</v>
      </c>
      <c r="N68">
        <v>0</v>
      </c>
      <c r="O68">
        <v>0</v>
      </c>
      <c r="P68">
        <v>0</v>
      </c>
      <c r="Q68">
        <v>0</v>
      </c>
      <c r="R68">
        <v>0</v>
      </c>
      <c r="S68">
        <v>0</v>
      </c>
      <c r="T68">
        <v>0</v>
      </c>
      <c r="U68">
        <v>0</v>
      </c>
      <c r="V68">
        <v>0</v>
      </c>
      <c r="W68">
        <v>0</v>
      </c>
      <c r="X68">
        <v>0</v>
      </c>
      <c r="Y68">
        <v>0</v>
      </c>
      <c r="Z68">
        <v>0</v>
      </c>
      <c r="AA68">
        <v>0</v>
      </c>
      <c r="AB68">
        <v>0</v>
      </c>
      <c r="AC68">
        <v>0</v>
      </c>
      <c r="AD68">
        <v>0</v>
      </c>
      <c r="AE68">
        <v>0</v>
      </c>
      <c r="AF68">
        <v>0</v>
      </c>
      <c r="AG68">
        <v>0</v>
      </c>
      <c r="AH68">
        <v>0</v>
      </c>
      <c r="AI68">
        <v>5</v>
      </c>
      <c r="AJ68">
        <v>5</v>
      </c>
      <c r="AK68">
        <v>5</v>
      </c>
      <c r="AL68">
        <v>5</v>
      </c>
      <c r="AM68">
        <v>5</v>
      </c>
      <c r="AN68">
        <v>5</v>
      </c>
      <c r="AO68">
        <v>5</v>
      </c>
      <c r="AP68">
        <v>5</v>
      </c>
      <c r="AQ68">
        <v>0</v>
      </c>
      <c r="AR68">
        <v>0</v>
      </c>
      <c r="AS68">
        <v>0</v>
      </c>
      <c r="AT68">
        <v>0</v>
      </c>
      <c r="AU68">
        <v>0</v>
      </c>
      <c r="AV68">
        <v>0</v>
      </c>
      <c r="AW68">
        <v>0</v>
      </c>
      <c r="AX68">
        <v>0</v>
      </c>
      <c r="AY68">
        <v>70</v>
      </c>
      <c r="AZ68">
        <v>70</v>
      </c>
      <c r="BA68">
        <v>70</v>
      </c>
      <c r="BB68">
        <v>70</v>
      </c>
      <c r="BC68">
        <v>70</v>
      </c>
      <c r="BD68">
        <v>70</v>
      </c>
      <c r="BE68">
        <v>70</v>
      </c>
      <c r="BF68">
        <v>70</v>
      </c>
      <c r="BG68">
        <v>12.5</v>
      </c>
      <c r="BH68">
        <v>12.5</v>
      </c>
      <c r="BI68">
        <v>12.5</v>
      </c>
      <c r="BJ68">
        <v>12.5</v>
      </c>
      <c r="BK68">
        <v>12.5</v>
      </c>
      <c r="BL68">
        <v>12.5</v>
      </c>
      <c r="BM68">
        <v>12.5</v>
      </c>
      <c r="BN68">
        <v>12.5</v>
      </c>
      <c r="BO68">
        <v>0</v>
      </c>
      <c r="BP68">
        <v>0</v>
      </c>
      <c r="BQ68">
        <v>0</v>
      </c>
      <c r="BR68">
        <v>0</v>
      </c>
      <c r="BS68">
        <v>166</v>
      </c>
      <c r="BT68">
        <v>23</v>
      </c>
    </row>
    <row r="69" spans="1:72" x14ac:dyDescent="0.25">
      <c r="A69">
        <v>98</v>
      </c>
      <c r="B69" t="s">
        <v>243</v>
      </c>
      <c r="C69">
        <v>0</v>
      </c>
      <c r="D69">
        <v>0</v>
      </c>
      <c r="E69">
        <v>0</v>
      </c>
      <c r="F69">
        <v>0</v>
      </c>
      <c r="G69">
        <v>0</v>
      </c>
      <c r="H69">
        <v>0</v>
      </c>
      <c r="I69">
        <v>0</v>
      </c>
      <c r="J69">
        <v>0</v>
      </c>
      <c r="K69">
        <v>0</v>
      </c>
      <c r="L69">
        <v>0.18</v>
      </c>
      <c r="M69">
        <v>0</v>
      </c>
      <c r="N69">
        <v>0</v>
      </c>
      <c r="O69">
        <v>0</v>
      </c>
      <c r="P69">
        <v>0</v>
      </c>
      <c r="Q69">
        <v>0</v>
      </c>
      <c r="R69">
        <v>0</v>
      </c>
      <c r="S69">
        <v>0</v>
      </c>
      <c r="T69">
        <v>0</v>
      </c>
      <c r="U69">
        <v>0</v>
      </c>
      <c r="V69">
        <v>0</v>
      </c>
      <c r="W69">
        <v>0</v>
      </c>
      <c r="X69">
        <v>0</v>
      </c>
      <c r="Y69">
        <v>0</v>
      </c>
      <c r="Z69">
        <v>0</v>
      </c>
      <c r="AA69">
        <v>0</v>
      </c>
      <c r="AB69">
        <v>0</v>
      </c>
      <c r="AC69">
        <v>0</v>
      </c>
      <c r="AD69">
        <v>0</v>
      </c>
      <c r="AE69">
        <v>0</v>
      </c>
      <c r="AF69">
        <v>0</v>
      </c>
      <c r="AG69">
        <v>0</v>
      </c>
      <c r="AH69">
        <v>0</v>
      </c>
      <c r="AI69">
        <v>25</v>
      </c>
      <c r="AJ69">
        <v>25</v>
      </c>
      <c r="AK69">
        <v>25</v>
      </c>
      <c r="AL69">
        <v>25</v>
      </c>
      <c r="AM69">
        <v>25</v>
      </c>
      <c r="AN69">
        <v>25</v>
      </c>
      <c r="AO69">
        <v>25</v>
      </c>
      <c r="AP69">
        <v>25</v>
      </c>
      <c r="AQ69">
        <v>100</v>
      </c>
      <c r="AR69">
        <v>99.82</v>
      </c>
      <c r="AS69">
        <v>100</v>
      </c>
      <c r="AT69">
        <v>100</v>
      </c>
      <c r="AU69">
        <v>100</v>
      </c>
      <c r="AV69">
        <v>100</v>
      </c>
      <c r="AW69">
        <v>100</v>
      </c>
      <c r="AX69">
        <v>100</v>
      </c>
      <c r="AY69">
        <v>30</v>
      </c>
      <c r="AZ69">
        <v>30</v>
      </c>
      <c r="BA69">
        <v>30</v>
      </c>
      <c r="BB69">
        <v>30</v>
      </c>
      <c r="BC69">
        <v>30</v>
      </c>
      <c r="BD69">
        <v>30</v>
      </c>
      <c r="BE69">
        <v>30</v>
      </c>
      <c r="BF69">
        <v>30</v>
      </c>
      <c r="BG69">
        <v>55</v>
      </c>
      <c r="BH69">
        <v>55</v>
      </c>
      <c r="BI69">
        <v>55</v>
      </c>
      <c r="BJ69">
        <v>55</v>
      </c>
      <c r="BK69">
        <v>55</v>
      </c>
      <c r="BL69">
        <v>55</v>
      </c>
      <c r="BM69">
        <v>55</v>
      </c>
      <c r="BN69">
        <v>55</v>
      </c>
      <c r="BO69">
        <v>0</v>
      </c>
      <c r="BP69">
        <v>0</v>
      </c>
      <c r="BQ69">
        <v>0</v>
      </c>
      <c r="BR69">
        <v>0</v>
      </c>
      <c r="BS69">
        <v>23</v>
      </c>
      <c r="BT69">
        <v>23</v>
      </c>
    </row>
    <row r="70" spans="1:72" x14ac:dyDescent="0.25">
      <c r="A70">
        <v>99</v>
      </c>
      <c r="B70" t="s">
        <v>244</v>
      </c>
      <c r="C70">
        <v>0</v>
      </c>
      <c r="D70">
        <v>0</v>
      </c>
      <c r="E70">
        <v>0</v>
      </c>
      <c r="F70">
        <v>0</v>
      </c>
      <c r="G70">
        <v>0</v>
      </c>
      <c r="H70">
        <v>0</v>
      </c>
      <c r="I70">
        <v>0</v>
      </c>
      <c r="J70">
        <v>0</v>
      </c>
      <c r="K70">
        <v>0</v>
      </c>
      <c r="L70">
        <v>0</v>
      </c>
      <c r="M70">
        <v>0</v>
      </c>
      <c r="N70">
        <v>0</v>
      </c>
      <c r="O70">
        <v>0</v>
      </c>
      <c r="P70">
        <v>0</v>
      </c>
      <c r="Q70">
        <v>0</v>
      </c>
      <c r="R70">
        <v>0</v>
      </c>
      <c r="S70">
        <v>0</v>
      </c>
      <c r="T70">
        <v>0</v>
      </c>
      <c r="U70">
        <v>0</v>
      </c>
      <c r="V70">
        <v>0</v>
      </c>
      <c r="W70">
        <v>0</v>
      </c>
      <c r="X70">
        <v>0</v>
      </c>
      <c r="Y70">
        <v>0</v>
      </c>
      <c r="Z70">
        <v>0</v>
      </c>
      <c r="AA70">
        <v>0</v>
      </c>
      <c r="AB70">
        <v>0</v>
      </c>
      <c r="AC70">
        <v>0</v>
      </c>
      <c r="AD70">
        <v>0</v>
      </c>
      <c r="AE70">
        <v>0</v>
      </c>
      <c r="AF70">
        <v>0</v>
      </c>
      <c r="AG70">
        <v>0</v>
      </c>
      <c r="AH70">
        <v>0</v>
      </c>
      <c r="AI70">
        <v>100</v>
      </c>
      <c r="AJ70">
        <v>100</v>
      </c>
      <c r="AK70">
        <v>100</v>
      </c>
      <c r="AL70">
        <v>100</v>
      </c>
      <c r="AM70">
        <v>100</v>
      </c>
      <c r="AN70">
        <v>100</v>
      </c>
      <c r="AO70">
        <v>100</v>
      </c>
      <c r="AP70">
        <v>100</v>
      </c>
      <c r="AQ70">
        <v>100</v>
      </c>
      <c r="AR70">
        <v>100</v>
      </c>
      <c r="AS70">
        <v>100</v>
      </c>
      <c r="AT70">
        <v>100</v>
      </c>
      <c r="AU70">
        <v>100</v>
      </c>
      <c r="AV70">
        <v>100</v>
      </c>
      <c r="AW70">
        <v>100</v>
      </c>
      <c r="AX70">
        <v>100</v>
      </c>
      <c r="AY70">
        <v>100</v>
      </c>
      <c r="AZ70">
        <v>100</v>
      </c>
      <c r="BA70">
        <v>100</v>
      </c>
      <c r="BB70">
        <v>100</v>
      </c>
      <c r="BC70">
        <v>100</v>
      </c>
      <c r="BD70">
        <v>100</v>
      </c>
      <c r="BE70">
        <v>100</v>
      </c>
      <c r="BF70">
        <v>100</v>
      </c>
      <c r="BG70">
        <v>27.5</v>
      </c>
      <c r="BH70">
        <v>27.5</v>
      </c>
      <c r="BI70">
        <v>27.5</v>
      </c>
      <c r="BJ70">
        <v>27.5</v>
      </c>
      <c r="BK70">
        <v>27.5</v>
      </c>
      <c r="BL70">
        <v>27.5</v>
      </c>
      <c r="BM70">
        <v>27.5</v>
      </c>
      <c r="BN70">
        <v>27.5</v>
      </c>
      <c r="BO70">
        <v>0</v>
      </c>
      <c r="BP70">
        <v>0</v>
      </c>
      <c r="BQ70">
        <v>0</v>
      </c>
      <c r="BR70">
        <v>0</v>
      </c>
      <c r="BS70">
        <v>35</v>
      </c>
      <c r="BT70">
        <v>23</v>
      </c>
    </row>
    <row r="71" spans="1:72" x14ac:dyDescent="0.25">
      <c r="A71">
        <v>100</v>
      </c>
      <c r="B71" t="s">
        <v>245</v>
      </c>
      <c r="C71">
        <v>0</v>
      </c>
      <c r="D71">
        <v>0</v>
      </c>
      <c r="E71">
        <v>0</v>
      </c>
      <c r="F71">
        <v>0</v>
      </c>
      <c r="G71">
        <v>0</v>
      </c>
      <c r="H71">
        <v>0</v>
      </c>
      <c r="I71">
        <v>0</v>
      </c>
      <c r="J71">
        <v>0</v>
      </c>
      <c r="K71">
        <v>0</v>
      </c>
      <c r="L71">
        <v>0</v>
      </c>
      <c r="M71">
        <v>0</v>
      </c>
      <c r="N71">
        <v>0</v>
      </c>
      <c r="O71">
        <v>0</v>
      </c>
      <c r="P71">
        <v>0</v>
      </c>
      <c r="Q71">
        <v>0</v>
      </c>
      <c r="R71">
        <v>0</v>
      </c>
      <c r="S71">
        <v>0</v>
      </c>
      <c r="T71">
        <v>1.06</v>
      </c>
      <c r="U71">
        <v>0</v>
      </c>
      <c r="V71">
        <v>0</v>
      </c>
      <c r="W71">
        <v>0</v>
      </c>
      <c r="X71">
        <v>0</v>
      </c>
      <c r="Y71">
        <v>0</v>
      </c>
      <c r="Z71">
        <v>0</v>
      </c>
      <c r="AA71">
        <v>0</v>
      </c>
      <c r="AB71">
        <v>0</v>
      </c>
      <c r="AC71">
        <v>0</v>
      </c>
      <c r="AD71">
        <v>0</v>
      </c>
      <c r="AE71">
        <v>0</v>
      </c>
      <c r="AF71">
        <v>0</v>
      </c>
      <c r="AG71">
        <v>0</v>
      </c>
      <c r="AH71">
        <v>0</v>
      </c>
      <c r="AI71">
        <v>25</v>
      </c>
      <c r="AJ71">
        <v>25</v>
      </c>
      <c r="AK71">
        <v>25</v>
      </c>
      <c r="AL71">
        <v>25</v>
      </c>
      <c r="AM71">
        <v>25</v>
      </c>
      <c r="AN71">
        <v>25</v>
      </c>
      <c r="AO71">
        <v>25</v>
      </c>
      <c r="AP71">
        <v>25</v>
      </c>
      <c r="AQ71">
        <v>100</v>
      </c>
      <c r="AR71">
        <v>100</v>
      </c>
      <c r="AS71">
        <v>100</v>
      </c>
      <c r="AT71">
        <v>100</v>
      </c>
      <c r="AU71">
        <v>100</v>
      </c>
      <c r="AV71">
        <v>100</v>
      </c>
      <c r="AW71">
        <v>100</v>
      </c>
      <c r="AX71">
        <v>100</v>
      </c>
      <c r="AY71">
        <v>30</v>
      </c>
      <c r="AZ71">
        <v>28.94</v>
      </c>
      <c r="BA71">
        <v>30</v>
      </c>
      <c r="BB71">
        <v>30</v>
      </c>
      <c r="BC71">
        <v>30</v>
      </c>
      <c r="BD71">
        <v>30</v>
      </c>
      <c r="BE71">
        <v>30</v>
      </c>
      <c r="BF71">
        <v>30</v>
      </c>
      <c r="BG71">
        <v>55</v>
      </c>
      <c r="BH71">
        <v>55</v>
      </c>
      <c r="BI71">
        <v>55</v>
      </c>
      <c r="BJ71">
        <v>55</v>
      </c>
      <c r="BK71">
        <v>55</v>
      </c>
      <c r="BL71">
        <v>55</v>
      </c>
      <c r="BM71">
        <v>55</v>
      </c>
      <c r="BN71">
        <v>55</v>
      </c>
      <c r="BO71">
        <v>0</v>
      </c>
      <c r="BP71">
        <v>0</v>
      </c>
      <c r="BQ71">
        <v>0</v>
      </c>
      <c r="BR71">
        <v>0</v>
      </c>
      <c r="BS71">
        <v>23</v>
      </c>
      <c r="BT71">
        <v>23</v>
      </c>
    </row>
    <row r="72" spans="1:72" x14ac:dyDescent="0.25">
      <c r="A72">
        <v>101</v>
      </c>
      <c r="B72" t="s">
        <v>246</v>
      </c>
      <c r="C72">
        <v>0</v>
      </c>
      <c r="D72">
        <v>0</v>
      </c>
      <c r="E72">
        <v>0</v>
      </c>
      <c r="F72">
        <v>0</v>
      </c>
      <c r="G72">
        <v>0</v>
      </c>
      <c r="H72">
        <v>0</v>
      </c>
      <c r="I72">
        <v>0</v>
      </c>
      <c r="J72">
        <v>0</v>
      </c>
      <c r="K72">
        <v>0</v>
      </c>
      <c r="L72">
        <v>0</v>
      </c>
      <c r="M72">
        <v>0</v>
      </c>
      <c r="N72">
        <v>0</v>
      </c>
      <c r="O72">
        <v>0</v>
      </c>
      <c r="P72">
        <v>0</v>
      </c>
      <c r="Q72">
        <v>0</v>
      </c>
      <c r="R72">
        <v>0</v>
      </c>
      <c r="S72">
        <v>0</v>
      </c>
      <c r="T72">
        <v>0</v>
      </c>
      <c r="U72">
        <v>0</v>
      </c>
      <c r="V72">
        <v>0</v>
      </c>
      <c r="W72">
        <v>0</v>
      </c>
      <c r="X72">
        <v>0</v>
      </c>
      <c r="Y72">
        <v>0</v>
      </c>
      <c r="Z72">
        <v>0</v>
      </c>
      <c r="AA72">
        <v>0</v>
      </c>
      <c r="AB72">
        <v>0</v>
      </c>
      <c r="AC72">
        <v>0</v>
      </c>
      <c r="AD72">
        <v>0</v>
      </c>
      <c r="AE72">
        <v>0</v>
      </c>
      <c r="AF72">
        <v>0</v>
      </c>
      <c r="AG72">
        <v>0</v>
      </c>
      <c r="AH72">
        <v>0</v>
      </c>
      <c r="AI72">
        <v>100</v>
      </c>
      <c r="AJ72">
        <v>100</v>
      </c>
      <c r="AK72">
        <v>100</v>
      </c>
      <c r="AL72">
        <v>100</v>
      </c>
      <c r="AM72">
        <v>100</v>
      </c>
      <c r="AN72">
        <v>100</v>
      </c>
      <c r="AO72">
        <v>100</v>
      </c>
      <c r="AP72">
        <v>100</v>
      </c>
      <c r="AQ72">
        <v>100</v>
      </c>
      <c r="AR72">
        <v>100</v>
      </c>
      <c r="AS72">
        <v>100</v>
      </c>
      <c r="AT72">
        <v>100</v>
      </c>
      <c r="AU72">
        <v>100</v>
      </c>
      <c r="AV72">
        <v>100</v>
      </c>
      <c r="AW72">
        <v>100</v>
      </c>
      <c r="AX72">
        <v>100</v>
      </c>
      <c r="AY72">
        <v>0</v>
      </c>
      <c r="AZ72">
        <v>0</v>
      </c>
      <c r="BA72">
        <v>0</v>
      </c>
      <c r="BB72">
        <v>0</v>
      </c>
      <c r="BC72">
        <v>0</v>
      </c>
      <c r="BD72">
        <v>0</v>
      </c>
      <c r="BE72">
        <v>0</v>
      </c>
      <c r="BF72">
        <v>0</v>
      </c>
      <c r="BG72">
        <v>55</v>
      </c>
      <c r="BH72">
        <v>55</v>
      </c>
      <c r="BI72">
        <v>55</v>
      </c>
      <c r="BJ72">
        <v>55</v>
      </c>
      <c r="BK72">
        <v>55</v>
      </c>
      <c r="BL72">
        <v>55</v>
      </c>
      <c r="BM72">
        <v>55</v>
      </c>
      <c r="BN72">
        <v>55</v>
      </c>
      <c r="BO72">
        <v>0</v>
      </c>
      <c r="BP72">
        <v>0</v>
      </c>
      <c r="BQ72">
        <v>0</v>
      </c>
      <c r="BR72">
        <v>0</v>
      </c>
      <c r="BS72">
        <v>15</v>
      </c>
      <c r="BT72">
        <v>23</v>
      </c>
    </row>
    <row r="73" spans="1:72" x14ac:dyDescent="0.25">
      <c r="A73">
        <v>102</v>
      </c>
      <c r="B73" t="s">
        <v>247</v>
      </c>
      <c r="C73">
        <v>0</v>
      </c>
      <c r="D73">
        <v>0</v>
      </c>
      <c r="E73">
        <v>0</v>
      </c>
      <c r="F73">
        <v>0</v>
      </c>
      <c r="G73">
        <v>0</v>
      </c>
      <c r="H73">
        <v>0</v>
      </c>
      <c r="I73">
        <v>0</v>
      </c>
      <c r="J73">
        <v>0</v>
      </c>
      <c r="K73">
        <v>0.24</v>
      </c>
      <c r="L73">
        <v>0</v>
      </c>
      <c r="M73">
        <v>0</v>
      </c>
      <c r="N73">
        <v>0</v>
      </c>
      <c r="O73">
        <v>0</v>
      </c>
      <c r="P73">
        <v>0</v>
      </c>
      <c r="Q73">
        <v>0</v>
      </c>
      <c r="R73">
        <v>6.06</v>
      </c>
      <c r="S73">
        <v>0</v>
      </c>
      <c r="T73">
        <v>0</v>
      </c>
      <c r="U73">
        <v>0</v>
      </c>
      <c r="V73">
        <v>0</v>
      </c>
      <c r="W73">
        <v>0</v>
      </c>
      <c r="X73">
        <v>0</v>
      </c>
      <c r="Y73">
        <v>0</v>
      </c>
      <c r="Z73">
        <v>0</v>
      </c>
      <c r="AA73">
        <v>0</v>
      </c>
      <c r="AB73">
        <v>0</v>
      </c>
      <c r="AC73">
        <v>0</v>
      </c>
      <c r="AD73">
        <v>0</v>
      </c>
      <c r="AE73">
        <v>0</v>
      </c>
      <c r="AF73">
        <v>0</v>
      </c>
      <c r="AG73">
        <v>0</v>
      </c>
      <c r="AH73">
        <v>0</v>
      </c>
      <c r="AI73">
        <v>25</v>
      </c>
      <c r="AJ73">
        <v>25</v>
      </c>
      <c r="AK73">
        <v>25</v>
      </c>
      <c r="AL73">
        <v>25</v>
      </c>
      <c r="AM73">
        <v>25</v>
      </c>
      <c r="AN73">
        <v>25</v>
      </c>
      <c r="AO73">
        <v>25</v>
      </c>
      <c r="AP73">
        <v>25</v>
      </c>
      <c r="AQ73">
        <v>99.76</v>
      </c>
      <c r="AR73">
        <v>100</v>
      </c>
      <c r="AS73">
        <v>100</v>
      </c>
      <c r="AT73">
        <v>100</v>
      </c>
      <c r="AU73">
        <v>100</v>
      </c>
      <c r="AV73">
        <v>100</v>
      </c>
      <c r="AW73">
        <v>100</v>
      </c>
      <c r="AX73">
        <v>93.94</v>
      </c>
      <c r="AY73">
        <v>30</v>
      </c>
      <c r="AZ73">
        <v>30</v>
      </c>
      <c r="BA73">
        <v>30</v>
      </c>
      <c r="BB73">
        <v>30</v>
      </c>
      <c r="BC73">
        <v>30</v>
      </c>
      <c r="BD73">
        <v>30</v>
      </c>
      <c r="BE73">
        <v>30</v>
      </c>
      <c r="BF73">
        <v>30</v>
      </c>
      <c r="BG73">
        <v>55</v>
      </c>
      <c r="BH73">
        <v>55</v>
      </c>
      <c r="BI73">
        <v>55</v>
      </c>
      <c r="BJ73">
        <v>55</v>
      </c>
      <c r="BK73">
        <v>55</v>
      </c>
      <c r="BL73">
        <v>55</v>
      </c>
      <c r="BM73">
        <v>55</v>
      </c>
      <c r="BN73">
        <v>55</v>
      </c>
      <c r="BO73">
        <v>0</v>
      </c>
      <c r="BP73">
        <v>0</v>
      </c>
      <c r="BQ73">
        <v>0</v>
      </c>
      <c r="BR73">
        <v>0</v>
      </c>
      <c r="BS73">
        <v>23</v>
      </c>
      <c r="BT73">
        <v>23</v>
      </c>
    </row>
    <row r="74" spans="1:72" x14ac:dyDescent="0.25">
      <c r="A74">
        <v>103</v>
      </c>
      <c r="B74" t="s">
        <v>248</v>
      </c>
      <c r="C74">
        <v>0</v>
      </c>
      <c r="D74">
        <v>0</v>
      </c>
      <c r="E74">
        <v>0</v>
      </c>
      <c r="F74">
        <v>0</v>
      </c>
      <c r="G74">
        <v>0</v>
      </c>
      <c r="H74">
        <v>0</v>
      </c>
      <c r="I74">
        <v>0</v>
      </c>
      <c r="J74">
        <v>0</v>
      </c>
      <c r="K74">
        <v>0</v>
      </c>
      <c r="L74">
        <v>0</v>
      </c>
      <c r="M74">
        <v>0</v>
      </c>
      <c r="N74">
        <v>0</v>
      </c>
      <c r="O74">
        <v>0</v>
      </c>
      <c r="P74">
        <v>0</v>
      </c>
      <c r="Q74">
        <v>0</v>
      </c>
      <c r="R74">
        <v>0</v>
      </c>
      <c r="S74">
        <v>0</v>
      </c>
      <c r="T74">
        <v>0</v>
      </c>
      <c r="U74">
        <v>0</v>
      </c>
      <c r="V74">
        <v>0</v>
      </c>
      <c r="W74">
        <v>0</v>
      </c>
      <c r="X74">
        <v>0</v>
      </c>
      <c r="Y74">
        <v>0</v>
      </c>
      <c r="Z74">
        <v>0</v>
      </c>
      <c r="AA74">
        <v>0</v>
      </c>
      <c r="AB74">
        <v>0</v>
      </c>
      <c r="AC74">
        <v>0</v>
      </c>
      <c r="AD74">
        <v>0</v>
      </c>
      <c r="AE74">
        <v>0</v>
      </c>
      <c r="AF74">
        <v>0</v>
      </c>
      <c r="AG74">
        <v>0</v>
      </c>
      <c r="AH74">
        <v>0</v>
      </c>
      <c r="AI74">
        <v>45</v>
      </c>
      <c r="AJ74">
        <v>45</v>
      </c>
      <c r="AK74">
        <v>45</v>
      </c>
      <c r="AL74">
        <v>45</v>
      </c>
      <c r="AM74">
        <v>45</v>
      </c>
      <c r="AN74">
        <v>45</v>
      </c>
      <c r="AO74">
        <v>45</v>
      </c>
      <c r="AP74">
        <v>45</v>
      </c>
      <c r="AQ74">
        <v>70</v>
      </c>
      <c r="AR74">
        <v>70</v>
      </c>
      <c r="AS74">
        <v>70</v>
      </c>
      <c r="AT74">
        <v>70</v>
      </c>
      <c r="AU74">
        <v>70</v>
      </c>
      <c r="AV74">
        <v>70</v>
      </c>
      <c r="AW74">
        <v>70</v>
      </c>
      <c r="AX74">
        <v>70</v>
      </c>
      <c r="AY74">
        <v>0</v>
      </c>
      <c r="AZ74">
        <v>0</v>
      </c>
      <c r="BA74">
        <v>0</v>
      </c>
      <c r="BB74">
        <v>0</v>
      </c>
      <c r="BC74">
        <v>0</v>
      </c>
      <c r="BD74">
        <v>0</v>
      </c>
      <c r="BE74">
        <v>0</v>
      </c>
      <c r="BF74">
        <v>0</v>
      </c>
      <c r="BG74">
        <v>12.5</v>
      </c>
      <c r="BH74">
        <v>12.5</v>
      </c>
      <c r="BI74">
        <v>12.5</v>
      </c>
      <c r="BJ74">
        <v>12.5</v>
      </c>
      <c r="BK74">
        <v>12.5</v>
      </c>
      <c r="BL74">
        <v>12.5</v>
      </c>
      <c r="BM74">
        <v>12.5</v>
      </c>
      <c r="BN74">
        <v>12.5</v>
      </c>
      <c r="BO74">
        <v>0</v>
      </c>
      <c r="BP74">
        <v>0</v>
      </c>
      <c r="BQ74">
        <v>0</v>
      </c>
      <c r="BR74">
        <v>0</v>
      </c>
      <c r="BS74">
        <v>58</v>
      </c>
      <c r="BT74">
        <v>23</v>
      </c>
    </row>
    <row r="75" spans="1:72" x14ac:dyDescent="0.25">
      <c r="A75">
        <v>104</v>
      </c>
      <c r="B75" t="s">
        <v>249</v>
      </c>
      <c r="C75">
        <v>0</v>
      </c>
      <c r="D75">
        <v>0</v>
      </c>
      <c r="E75">
        <v>0</v>
      </c>
      <c r="F75">
        <v>0</v>
      </c>
      <c r="G75">
        <v>0</v>
      </c>
      <c r="H75">
        <v>0</v>
      </c>
      <c r="I75">
        <v>0</v>
      </c>
      <c r="J75">
        <v>0</v>
      </c>
      <c r="K75">
        <v>0</v>
      </c>
      <c r="L75">
        <v>0</v>
      </c>
      <c r="M75">
        <v>0</v>
      </c>
      <c r="N75">
        <v>0</v>
      </c>
      <c r="O75">
        <v>0</v>
      </c>
      <c r="P75">
        <v>0</v>
      </c>
      <c r="Q75">
        <v>0</v>
      </c>
      <c r="R75">
        <v>8.15</v>
      </c>
      <c r="S75">
        <v>0</v>
      </c>
      <c r="T75">
        <v>0</v>
      </c>
      <c r="U75">
        <v>0</v>
      </c>
      <c r="V75">
        <v>0</v>
      </c>
      <c r="W75">
        <v>0</v>
      </c>
      <c r="X75">
        <v>0</v>
      </c>
      <c r="Y75">
        <v>0</v>
      </c>
      <c r="Z75">
        <v>0</v>
      </c>
      <c r="AA75">
        <v>0</v>
      </c>
      <c r="AB75">
        <v>0</v>
      </c>
      <c r="AC75">
        <v>0</v>
      </c>
      <c r="AD75">
        <v>0</v>
      </c>
      <c r="AE75">
        <v>0</v>
      </c>
      <c r="AF75">
        <v>0</v>
      </c>
      <c r="AG75">
        <v>0</v>
      </c>
      <c r="AH75">
        <v>0</v>
      </c>
      <c r="AI75">
        <v>36</v>
      </c>
      <c r="AJ75">
        <v>36</v>
      </c>
      <c r="AK75">
        <v>36</v>
      </c>
      <c r="AL75">
        <v>36</v>
      </c>
      <c r="AM75">
        <v>36</v>
      </c>
      <c r="AN75">
        <v>36</v>
      </c>
      <c r="AO75">
        <v>36</v>
      </c>
      <c r="AP75">
        <v>36</v>
      </c>
      <c r="AQ75">
        <v>100</v>
      </c>
      <c r="AR75">
        <v>100</v>
      </c>
      <c r="AS75">
        <v>100</v>
      </c>
      <c r="AT75">
        <v>100</v>
      </c>
      <c r="AU75">
        <v>100</v>
      </c>
      <c r="AV75">
        <v>100</v>
      </c>
      <c r="AW75">
        <v>100</v>
      </c>
      <c r="AX75">
        <v>91.85</v>
      </c>
      <c r="AY75">
        <v>30</v>
      </c>
      <c r="AZ75">
        <v>30</v>
      </c>
      <c r="BA75">
        <v>30</v>
      </c>
      <c r="BB75">
        <v>30</v>
      </c>
      <c r="BC75">
        <v>30</v>
      </c>
      <c r="BD75">
        <v>30</v>
      </c>
      <c r="BE75">
        <v>30</v>
      </c>
      <c r="BF75">
        <v>30</v>
      </c>
      <c r="BG75">
        <v>55</v>
      </c>
      <c r="BH75">
        <v>55</v>
      </c>
      <c r="BI75">
        <v>55</v>
      </c>
      <c r="BJ75">
        <v>55</v>
      </c>
      <c r="BK75">
        <v>55</v>
      </c>
      <c r="BL75">
        <v>55</v>
      </c>
      <c r="BM75">
        <v>55</v>
      </c>
      <c r="BN75">
        <v>55</v>
      </c>
      <c r="BO75">
        <v>11</v>
      </c>
      <c r="BP75">
        <v>0</v>
      </c>
      <c r="BQ75">
        <v>0</v>
      </c>
      <c r="BR75">
        <v>0</v>
      </c>
      <c r="BS75">
        <v>23</v>
      </c>
      <c r="BT75">
        <v>23</v>
      </c>
    </row>
    <row r="76" spans="1:72" x14ac:dyDescent="0.25">
      <c r="A76">
        <v>105</v>
      </c>
      <c r="B76" t="s">
        <v>250</v>
      </c>
      <c r="C76">
        <v>0</v>
      </c>
      <c r="D76">
        <v>0</v>
      </c>
      <c r="E76">
        <v>0</v>
      </c>
      <c r="F76">
        <v>0</v>
      </c>
      <c r="G76">
        <v>0</v>
      </c>
      <c r="H76">
        <v>0</v>
      </c>
      <c r="I76">
        <v>0</v>
      </c>
      <c r="J76">
        <v>0</v>
      </c>
      <c r="K76">
        <v>0</v>
      </c>
      <c r="L76">
        <v>0</v>
      </c>
      <c r="M76">
        <v>0</v>
      </c>
      <c r="N76">
        <v>0</v>
      </c>
      <c r="O76">
        <v>0</v>
      </c>
      <c r="P76">
        <v>0</v>
      </c>
      <c r="Q76">
        <v>0</v>
      </c>
      <c r="R76">
        <v>0</v>
      </c>
      <c r="S76">
        <v>0</v>
      </c>
      <c r="T76">
        <v>0</v>
      </c>
      <c r="U76">
        <v>0</v>
      </c>
      <c r="V76">
        <v>0</v>
      </c>
      <c r="W76">
        <v>0</v>
      </c>
      <c r="X76">
        <v>0</v>
      </c>
      <c r="Y76">
        <v>0</v>
      </c>
      <c r="Z76">
        <v>0</v>
      </c>
      <c r="AA76">
        <v>0</v>
      </c>
      <c r="AB76">
        <v>0</v>
      </c>
      <c r="AC76">
        <v>0</v>
      </c>
      <c r="AD76">
        <v>0</v>
      </c>
      <c r="AE76">
        <v>0</v>
      </c>
      <c r="AF76">
        <v>0</v>
      </c>
      <c r="AG76">
        <v>0</v>
      </c>
      <c r="AH76">
        <v>0</v>
      </c>
      <c r="AI76">
        <v>95</v>
      </c>
      <c r="AJ76">
        <v>95</v>
      </c>
      <c r="AK76">
        <v>95</v>
      </c>
      <c r="AL76">
        <v>95</v>
      </c>
      <c r="AM76">
        <v>95</v>
      </c>
      <c r="AN76">
        <v>95</v>
      </c>
      <c r="AO76">
        <v>95</v>
      </c>
      <c r="AP76">
        <v>95</v>
      </c>
      <c r="AQ76">
        <v>5</v>
      </c>
      <c r="AR76">
        <v>5</v>
      </c>
      <c r="AS76">
        <v>5</v>
      </c>
      <c r="AT76">
        <v>5</v>
      </c>
      <c r="AU76">
        <v>5</v>
      </c>
      <c r="AV76">
        <v>5</v>
      </c>
      <c r="AW76">
        <v>5</v>
      </c>
      <c r="AX76">
        <v>5</v>
      </c>
      <c r="AY76">
        <v>0</v>
      </c>
      <c r="AZ76">
        <v>0</v>
      </c>
      <c r="BA76">
        <v>0</v>
      </c>
      <c r="BB76">
        <v>0</v>
      </c>
      <c r="BC76">
        <v>0</v>
      </c>
      <c r="BD76">
        <v>0</v>
      </c>
      <c r="BE76">
        <v>0</v>
      </c>
      <c r="BF76">
        <v>0</v>
      </c>
      <c r="BG76">
        <v>60</v>
      </c>
      <c r="BH76">
        <v>60</v>
      </c>
      <c r="BI76">
        <v>60</v>
      </c>
      <c r="BJ76">
        <v>60</v>
      </c>
      <c r="BK76">
        <v>60</v>
      </c>
      <c r="BL76">
        <v>60</v>
      </c>
      <c r="BM76">
        <v>60</v>
      </c>
      <c r="BN76">
        <v>60</v>
      </c>
      <c r="BO76">
        <v>0</v>
      </c>
      <c r="BP76">
        <v>0</v>
      </c>
      <c r="BQ76">
        <v>0</v>
      </c>
      <c r="BR76">
        <v>0</v>
      </c>
      <c r="BS76">
        <v>31</v>
      </c>
      <c r="BT76">
        <v>23</v>
      </c>
    </row>
    <row r="77" spans="1:72" x14ac:dyDescent="0.25">
      <c r="A77">
        <v>106</v>
      </c>
      <c r="B77" t="s">
        <v>251</v>
      </c>
      <c r="C77">
        <v>0.56999999999999995</v>
      </c>
      <c r="D77">
        <v>0.82</v>
      </c>
      <c r="E77">
        <v>1.88</v>
      </c>
      <c r="F77">
        <v>1.79</v>
      </c>
      <c r="G77">
        <v>0.81</v>
      </c>
      <c r="H77">
        <v>0.54</v>
      </c>
      <c r="I77">
        <v>0</v>
      </c>
      <c r="J77">
        <v>0.21</v>
      </c>
      <c r="K77">
        <v>18.2</v>
      </c>
      <c r="L77">
        <v>0.88</v>
      </c>
      <c r="M77">
        <v>0</v>
      </c>
      <c r="N77">
        <v>0</v>
      </c>
      <c r="O77">
        <v>0</v>
      </c>
      <c r="P77">
        <v>0</v>
      </c>
      <c r="Q77">
        <v>0</v>
      </c>
      <c r="R77">
        <v>25</v>
      </c>
      <c r="S77">
        <v>0</v>
      </c>
      <c r="T77">
        <v>0.03</v>
      </c>
      <c r="U77">
        <v>0</v>
      </c>
      <c r="V77">
        <v>0</v>
      </c>
      <c r="W77">
        <v>0</v>
      </c>
      <c r="X77">
        <v>0</v>
      </c>
      <c r="Y77">
        <v>0</v>
      </c>
      <c r="Z77">
        <v>0</v>
      </c>
      <c r="AA77">
        <v>0</v>
      </c>
      <c r="AB77">
        <v>0</v>
      </c>
      <c r="AC77">
        <v>0</v>
      </c>
      <c r="AD77">
        <v>0</v>
      </c>
      <c r="AE77">
        <v>0</v>
      </c>
      <c r="AF77">
        <v>0</v>
      </c>
      <c r="AG77">
        <v>0</v>
      </c>
      <c r="AH77">
        <v>0</v>
      </c>
      <c r="AI77">
        <v>24.43</v>
      </c>
      <c r="AJ77">
        <v>24.18</v>
      </c>
      <c r="AK77">
        <v>23.12</v>
      </c>
      <c r="AL77">
        <v>23.21</v>
      </c>
      <c r="AM77">
        <v>24.19</v>
      </c>
      <c r="AN77">
        <v>24.46</v>
      </c>
      <c r="AO77">
        <v>25</v>
      </c>
      <c r="AP77">
        <v>24.79</v>
      </c>
      <c r="AQ77">
        <v>95.8</v>
      </c>
      <c r="AR77">
        <v>113.12</v>
      </c>
      <c r="AS77">
        <v>114</v>
      </c>
      <c r="AT77">
        <v>114</v>
      </c>
      <c r="AU77">
        <v>114</v>
      </c>
      <c r="AV77">
        <v>114</v>
      </c>
      <c r="AW77">
        <v>114</v>
      </c>
      <c r="AX77">
        <v>89</v>
      </c>
      <c r="AY77">
        <v>30</v>
      </c>
      <c r="AZ77">
        <v>29.97</v>
      </c>
      <c r="BA77">
        <v>30</v>
      </c>
      <c r="BB77">
        <v>30</v>
      </c>
      <c r="BC77">
        <v>30</v>
      </c>
      <c r="BD77">
        <v>30</v>
      </c>
      <c r="BE77">
        <v>30</v>
      </c>
      <c r="BF77">
        <v>30</v>
      </c>
      <c r="BG77">
        <v>55</v>
      </c>
      <c r="BH77">
        <v>55</v>
      </c>
      <c r="BI77">
        <v>55</v>
      </c>
      <c r="BJ77">
        <v>55</v>
      </c>
      <c r="BK77">
        <v>55</v>
      </c>
      <c r="BL77">
        <v>55</v>
      </c>
      <c r="BM77">
        <v>55</v>
      </c>
      <c r="BN77">
        <v>55</v>
      </c>
      <c r="BO77">
        <v>0</v>
      </c>
      <c r="BP77">
        <v>14</v>
      </c>
      <c r="BQ77">
        <v>0</v>
      </c>
      <c r="BR77">
        <v>0</v>
      </c>
      <c r="BS77">
        <v>23</v>
      </c>
      <c r="BT77">
        <v>23</v>
      </c>
    </row>
    <row r="78" spans="1:72" x14ac:dyDescent="0.25">
      <c r="A78">
        <v>107</v>
      </c>
      <c r="B78" t="s">
        <v>252</v>
      </c>
      <c r="C78">
        <v>0</v>
      </c>
      <c r="D78">
        <v>0</v>
      </c>
      <c r="E78">
        <v>0</v>
      </c>
      <c r="F78">
        <v>0</v>
      </c>
      <c r="G78">
        <v>0</v>
      </c>
      <c r="H78">
        <v>0</v>
      </c>
      <c r="I78">
        <v>0</v>
      </c>
      <c r="J78">
        <v>0</v>
      </c>
      <c r="K78">
        <v>2.7</v>
      </c>
      <c r="L78">
        <v>0</v>
      </c>
      <c r="M78">
        <v>0</v>
      </c>
      <c r="N78">
        <v>0</v>
      </c>
      <c r="O78">
        <v>0</v>
      </c>
      <c r="P78">
        <v>0</v>
      </c>
      <c r="Q78">
        <v>0</v>
      </c>
      <c r="R78">
        <v>16.649999999999999</v>
      </c>
      <c r="S78">
        <v>0</v>
      </c>
      <c r="T78">
        <v>2.84</v>
      </c>
      <c r="U78">
        <v>0</v>
      </c>
      <c r="V78">
        <v>0</v>
      </c>
      <c r="W78">
        <v>0</v>
      </c>
      <c r="X78">
        <v>0</v>
      </c>
      <c r="Y78">
        <v>0</v>
      </c>
      <c r="Z78">
        <v>0</v>
      </c>
      <c r="AA78">
        <v>0</v>
      </c>
      <c r="AB78">
        <v>0</v>
      </c>
      <c r="AC78">
        <v>0</v>
      </c>
      <c r="AD78">
        <v>0</v>
      </c>
      <c r="AE78">
        <v>0</v>
      </c>
      <c r="AF78">
        <v>1</v>
      </c>
      <c r="AG78">
        <v>0</v>
      </c>
      <c r="AH78">
        <v>0</v>
      </c>
      <c r="AI78">
        <v>25</v>
      </c>
      <c r="AJ78">
        <v>25</v>
      </c>
      <c r="AK78">
        <v>25</v>
      </c>
      <c r="AL78">
        <v>25</v>
      </c>
      <c r="AM78">
        <v>25</v>
      </c>
      <c r="AN78">
        <v>25</v>
      </c>
      <c r="AO78">
        <v>25</v>
      </c>
      <c r="AP78">
        <v>25</v>
      </c>
      <c r="AQ78">
        <v>103.3</v>
      </c>
      <c r="AR78">
        <v>106</v>
      </c>
      <c r="AS78">
        <v>106</v>
      </c>
      <c r="AT78">
        <v>106</v>
      </c>
      <c r="AU78">
        <v>106</v>
      </c>
      <c r="AV78">
        <v>106</v>
      </c>
      <c r="AW78">
        <v>106</v>
      </c>
      <c r="AX78">
        <v>89.35</v>
      </c>
      <c r="AY78">
        <v>36</v>
      </c>
      <c r="AZ78">
        <v>33.159999999999997</v>
      </c>
      <c r="BA78">
        <v>36</v>
      </c>
      <c r="BB78">
        <v>36</v>
      </c>
      <c r="BC78">
        <v>36</v>
      </c>
      <c r="BD78">
        <v>36</v>
      </c>
      <c r="BE78">
        <v>36</v>
      </c>
      <c r="BF78">
        <v>36</v>
      </c>
      <c r="BG78">
        <v>66</v>
      </c>
      <c r="BH78">
        <v>66</v>
      </c>
      <c r="BI78">
        <v>66</v>
      </c>
      <c r="BJ78">
        <v>66</v>
      </c>
      <c r="BK78">
        <v>66</v>
      </c>
      <c r="BL78">
        <v>65</v>
      </c>
      <c r="BM78">
        <v>66</v>
      </c>
      <c r="BN78">
        <v>66</v>
      </c>
      <c r="BO78">
        <v>0</v>
      </c>
      <c r="BP78">
        <v>6</v>
      </c>
      <c r="BQ78">
        <v>6</v>
      </c>
      <c r="BR78">
        <v>11</v>
      </c>
      <c r="BS78">
        <v>23</v>
      </c>
      <c r="BT78">
        <v>23</v>
      </c>
    </row>
    <row r="79" spans="1:72" x14ac:dyDescent="0.25">
      <c r="A79">
        <v>108</v>
      </c>
      <c r="B79" t="s">
        <v>253</v>
      </c>
      <c r="C79">
        <v>11.18</v>
      </c>
      <c r="D79">
        <v>12.87</v>
      </c>
      <c r="E79">
        <v>23.86</v>
      </c>
      <c r="F79">
        <v>23.43</v>
      </c>
      <c r="G79">
        <v>11.91</v>
      </c>
      <c r="H79">
        <v>15.81</v>
      </c>
      <c r="I79">
        <v>0.2</v>
      </c>
      <c r="J79">
        <v>3.63</v>
      </c>
      <c r="K79">
        <v>1.04</v>
      </c>
      <c r="L79">
        <v>0</v>
      </c>
      <c r="M79">
        <v>0</v>
      </c>
      <c r="N79">
        <v>0</v>
      </c>
      <c r="O79">
        <v>0</v>
      </c>
      <c r="P79">
        <v>0</v>
      </c>
      <c r="Q79">
        <v>0</v>
      </c>
      <c r="R79">
        <v>10.45</v>
      </c>
      <c r="S79">
        <v>0</v>
      </c>
      <c r="T79">
        <v>1.38</v>
      </c>
      <c r="U79">
        <v>0</v>
      </c>
      <c r="V79">
        <v>0</v>
      </c>
      <c r="W79">
        <v>0</v>
      </c>
      <c r="X79">
        <v>0</v>
      </c>
      <c r="Y79">
        <v>0</v>
      </c>
      <c r="Z79">
        <v>0</v>
      </c>
      <c r="AA79">
        <v>0</v>
      </c>
      <c r="AB79">
        <v>0</v>
      </c>
      <c r="AC79">
        <v>0</v>
      </c>
      <c r="AD79">
        <v>0</v>
      </c>
      <c r="AE79">
        <v>0</v>
      </c>
      <c r="AF79">
        <v>0</v>
      </c>
      <c r="AG79">
        <v>0</v>
      </c>
      <c r="AH79">
        <v>0</v>
      </c>
      <c r="AI79">
        <v>97.82</v>
      </c>
      <c r="AJ79">
        <v>96.13</v>
      </c>
      <c r="AK79">
        <v>85.14</v>
      </c>
      <c r="AL79">
        <v>85.57</v>
      </c>
      <c r="AM79">
        <v>97.09</v>
      </c>
      <c r="AN79">
        <v>93.19</v>
      </c>
      <c r="AO79">
        <v>108.8</v>
      </c>
      <c r="AP79">
        <v>105.37</v>
      </c>
      <c r="AQ79">
        <v>23.96</v>
      </c>
      <c r="AR79">
        <v>25</v>
      </c>
      <c r="AS79">
        <v>25</v>
      </c>
      <c r="AT79">
        <v>25</v>
      </c>
      <c r="AU79">
        <v>25</v>
      </c>
      <c r="AV79">
        <v>25</v>
      </c>
      <c r="AW79">
        <v>25</v>
      </c>
      <c r="AX79">
        <v>14.55</v>
      </c>
      <c r="AY79">
        <v>12.5</v>
      </c>
      <c r="AZ79">
        <v>11.12</v>
      </c>
      <c r="BA79">
        <v>12.5</v>
      </c>
      <c r="BB79">
        <v>12.5</v>
      </c>
      <c r="BC79">
        <v>12.5</v>
      </c>
      <c r="BD79">
        <v>12.5</v>
      </c>
      <c r="BE79">
        <v>12.5</v>
      </c>
      <c r="BF79">
        <v>12.5</v>
      </c>
      <c r="BG79">
        <v>22.5</v>
      </c>
      <c r="BH79">
        <v>22.5</v>
      </c>
      <c r="BI79">
        <v>22.5</v>
      </c>
      <c r="BJ79">
        <v>22.5</v>
      </c>
      <c r="BK79">
        <v>22.5</v>
      </c>
      <c r="BL79">
        <v>22.5</v>
      </c>
      <c r="BM79">
        <v>22.5</v>
      </c>
      <c r="BN79">
        <v>22.5</v>
      </c>
      <c r="BO79">
        <v>9</v>
      </c>
      <c r="BP79">
        <v>0</v>
      </c>
      <c r="BQ79">
        <v>0</v>
      </c>
      <c r="BR79">
        <v>0</v>
      </c>
      <c r="BS79">
        <v>13</v>
      </c>
      <c r="BT79">
        <v>13</v>
      </c>
    </row>
    <row r="80" spans="1:72" x14ac:dyDescent="0.25">
      <c r="A80">
        <v>109</v>
      </c>
      <c r="B80" t="s">
        <v>254</v>
      </c>
      <c r="C80">
        <v>0</v>
      </c>
      <c r="D80">
        <v>0</v>
      </c>
      <c r="E80">
        <v>0</v>
      </c>
      <c r="F80">
        <v>0</v>
      </c>
      <c r="G80">
        <v>0</v>
      </c>
      <c r="H80">
        <v>0</v>
      </c>
      <c r="I80">
        <v>0</v>
      </c>
      <c r="J80">
        <v>0</v>
      </c>
      <c r="K80">
        <v>0</v>
      </c>
      <c r="L80">
        <v>0</v>
      </c>
      <c r="M80">
        <v>0</v>
      </c>
      <c r="N80">
        <v>0</v>
      </c>
      <c r="O80">
        <v>0</v>
      </c>
      <c r="P80">
        <v>0</v>
      </c>
      <c r="Q80">
        <v>0</v>
      </c>
      <c r="R80">
        <v>0</v>
      </c>
      <c r="S80">
        <v>0</v>
      </c>
      <c r="T80">
        <v>0</v>
      </c>
      <c r="U80">
        <v>0</v>
      </c>
      <c r="V80">
        <v>0</v>
      </c>
      <c r="W80">
        <v>0</v>
      </c>
      <c r="X80">
        <v>0</v>
      </c>
      <c r="Y80">
        <v>0</v>
      </c>
      <c r="Z80">
        <v>0</v>
      </c>
      <c r="AA80">
        <v>0</v>
      </c>
      <c r="AB80">
        <v>0</v>
      </c>
      <c r="AC80">
        <v>0</v>
      </c>
      <c r="AD80">
        <v>0</v>
      </c>
      <c r="AE80">
        <v>0</v>
      </c>
      <c r="AF80">
        <v>0</v>
      </c>
      <c r="AG80">
        <v>0</v>
      </c>
      <c r="AH80">
        <v>0</v>
      </c>
      <c r="AI80">
        <v>0</v>
      </c>
      <c r="AJ80">
        <v>0</v>
      </c>
      <c r="AK80">
        <v>0</v>
      </c>
      <c r="AL80">
        <v>0</v>
      </c>
      <c r="AM80">
        <v>0</v>
      </c>
      <c r="AN80">
        <v>0</v>
      </c>
      <c r="AO80">
        <v>0</v>
      </c>
      <c r="AP80">
        <v>0</v>
      </c>
      <c r="AQ80">
        <v>0</v>
      </c>
      <c r="AR80">
        <v>0</v>
      </c>
      <c r="AS80">
        <v>0</v>
      </c>
      <c r="AT80">
        <v>0</v>
      </c>
      <c r="AU80">
        <v>0</v>
      </c>
      <c r="AV80">
        <v>0</v>
      </c>
      <c r="AW80">
        <v>0</v>
      </c>
      <c r="AX80">
        <v>0</v>
      </c>
      <c r="AY80">
        <v>0</v>
      </c>
      <c r="AZ80">
        <v>0</v>
      </c>
      <c r="BA80">
        <v>0</v>
      </c>
      <c r="BB80">
        <v>0</v>
      </c>
      <c r="BC80">
        <v>0</v>
      </c>
      <c r="BD80">
        <v>0</v>
      </c>
      <c r="BE80">
        <v>0</v>
      </c>
      <c r="BF80">
        <v>0</v>
      </c>
      <c r="BG80">
        <v>39</v>
      </c>
      <c r="BH80">
        <v>39</v>
      </c>
      <c r="BI80">
        <v>39</v>
      </c>
      <c r="BJ80">
        <v>39</v>
      </c>
      <c r="BK80">
        <v>39</v>
      </c>
      <c r="BL80">
        <v>39</v>
      </c>
      <c r="BM80">
        <v>39</v>
      </c>
      <c r="BN80">
        <v>39</v>
      </c>
      <c r="BO80">
        <v>0</v>
      </c>
      <c r="BP80">
        <v>0</v>
      </c>
      <c r="BQ80">
        <v>0</v>
      </c>
      <c r="BR80">
        <v>9</v>
      </c>
      <c r="BS80">
        <v>43</v>
      </c>
      <c r="BT80">
        <v>13</v>
      </c>
    </row>
    <row r="81" spans="1:72" x14ac:dyDescent="0.25">
      <c r="A81">
        <v>110</v>
      </c>
      <c r="B81" t="s">
        <v>255</v>
      </c>
      <c r="C81">
        <v>5.9</v>
      </c>
      <c r="D81">
        <v>6.52</v>
      </c>
      <c r="E81">
        <v>5.59</v>
      </c>
      <c r="F81">
        <v>5.39</v>
      </c>
      <c r="G81">
        <v>2.61</v>
      </c>
      <c r="H81">
        <v>3.5</v>
      </c>
      <c r="I81">
        <v>0</v>
      </c>
      <c r="J81">
        <v>3.86</v>
      </c>
      <c r="K81">
        <v>1.46</v>
      </c>
      <c r="L81">
        <v>0</v>
      </c>
      <c r="M81">
        <v>0</v>
      </c>
      <c r="N81">
        <v>0</v>
      </c>
      <c r="O81">
        <v>0</v>
      </c>
      <c r="P81">
        <v>0</v>
      </c>
      <c r="Q81">
        <v>0</v>
      </c>
      <c r="R81">
        <v>13.71</v>
      </c>
      <c r="S81">
        <v>0</v>
      </c>
      <c r="T81">
        <v>0.96</v>
      </c>
      <c r="U81">
        <v>0</v>
      </c>
      <c r="V81">
        <v>0</v>
      </c>
      <c r="W81">
        <v>0</v>
      </c>
      <c r="X81">
        <v>0</v>
      </c>
      <c r="Y81">
        <v>0</v>
      </c>
      <c r="Z81">
        <v>0</v>
      </c>
      <c r="AA81">
        <v>0</v>
      </c>
      <c r="AB81">
        <v>0</v>
      </c>
      <c r="AC81">
        <v>0</v>
      </c>
      <c r="AD81">
        <v>0</v>
      </c>
      <c r="AE81">
        <v>0</v>
      </c>
      <c r="AF81">
        <v>0</v>
      </c>
      <c r="AG81">
        <v>0</v>
      </c>
      <c r="AH81">
        <v>0</v>
      </c>
      <c r="AI81">
        <v>101.1</v>
      </c>
      <c r="AJ81">
        <v>100.48</v>
      </c>
      <c r="AK81">
        <v>101.41</v>
      </c>
      <c r="AL81">
        <v>101.61</v>
      </c>
      <c r="AM81">
        <v>104.39</v>
      </c>
      <c r="AN81">
        <v>103.5</v>
      </c>
      <c r="AO81">
        <v>107</v>
      </c>
      <c r="AP81">
        <v>103.14</v>
      </c>
      <c r="AQ81">
        <v>28.54</v>
      </c>
      <c r="AR81">
        <v>30</v>
      </c>
      <c r="AS81">
        <v>30</v>
      </c>
      <c r="AT81">
        <v>30</v>
      </c>
      <c r="AU81">
        <v>30</v>
      </c>
      <c r="AV81">
        <v>30</v>
      </c>
      <c r="AW81">
        <v>30</v>
      </c>
      <c r="AX81">
        <v>16.29</v>
      </c>
      <c r="AY81">
        <v>12.5</v>
      </c>
      <c r="AZ81">
        <v>11.54</v>
      </c>
      <c r="BA81">
        <v>12.5</v>
      </c>
      <c r="BB81">
        <v>12.5</v>
      </c>
      <c r="BC81">
        <v>12.5</v>
      </c>
      <c r="BD81">
        <v>12.5</v>
      </c>
      <c r="BE81">
        <v>12.5</v>
      </c>
      <c r="BF81">
        <v>12.5</v>
      </c>
      <c r="BG81">
        <v>22.5</v>
      </c>
      <c r="BH81">
        <v>22.5</v>
      </c>
      <c r="BI81">
        <v>22.5</v>
      </c>
      <c r="BJ81">
        <v>22.5</v>
      </c>
      <c r="BK81">
        <v>22.5</v>
      </c>
      <c r="BL81">
        <v>22.5</v>
      </c>
      <c r="BM81">
        <v>22.5</v>
      </c>
      <c r="BN81">
        <v>22.5</v>
      </c>
      <c r="BO81">
        <v>7</v>
      </c>
      <c r="BP81">
        <v>5</v>
      </c>
      <c r="BQ81">
        <v>0</v>
      </c>
      <c r="BR81">
        <v>0</v>
      </c>
      <c r="BS81">
        <v>13</v>
      </c>
      <c r="BT81">
        <v>13</v>
      </c>
    </row>
    <row r="82" spans="1:72" x14ac:dyDescent="0.25">
      <c r="A82">
        <v>111</v>
      </c>
      <c r="B82" t="s">
        <v>256</v>
      </c>
      <c r="C82">
        <v>2.2999999999999998</v>
      </c>
      <c r="D82">
        <v>3.66</v>
      </c>
      <c r="E82">
        <v>5.99</v>
      </c>
      <c r="F82">
        <v>2.04</v>
      </c>
      <c r="G82">
        <v>0.57999999999999996</v>
      </c>
      <c r="H82">
        <v>1.99</v>
      </c>
      <c r="I82">
        <v>0</v>
      </c>
      <c r="J82">
        <v>1.01</v>
      </c>
      <c r="K82">
        <v>0</v>
      </c>
      <c r="L82">
        <v>0</v>
      </c>
      <c r="M82">
        <v>0</v>
      </c>
      <c r="N82">
        <v>0</v>
      </c>
      <c r="O82">
        <v>0</v>
      </c>
      <c r="P82">
        <v>0.04</v>
      </c>
      <c r="Q82">
        <v>0</v>
      </c>
      <c r="R82">
        <v>5.76</v>
      </c>
      <c r="S82">
        <v>0</v>
      </c>
      <c r="T82">
        <v>0.96</v>
      </c>
      <c r="U82">
        <v>1.1599999999999999</v>
      </c>
      <c r="V82">
        <v>0</v>
      </c>
      <c r="W82">
        <v>0</v>
      </c>
      <c r="X82">
        <v>0</v>
      </c>
      <c r="Y82">
        <v>0</v>
      </c>
      <c r="Z82">
        <v>0</v>
      </c>
      <c r="AA82">
        <v>0</v>
      </c>
      <c r="AB82">
        <v>0</v>
      </c>
      <c r="AC82">
        <v>0</v>
      </c>
      <c r="AD82">
        <v>0</v>
      </c>
      <c r="AE82">
        <v>0</v>
      </c>
      <c r="AF82">
        <v>0.49</v>
      </c>
      <c r="AG82">
        <v>0</v>
      </c>
      <c r="AH82">
        <v>0</v>
      </c>
      <c r="AI82">
        <v>87.7</v>
      </c>
      <c r="AJ82">
        <v>86.34</v>
      </c>
      <c r="AK82">
        <v>84.01</v>
      </c>
      <c r="AL82">
        <v>87.96</v>
      </c>
      <c r="AM82">
        <v>89.42</v>
      </c>
      <c r="AN82">
        <v>88.01</v>
      </c>
      <c r="AO82">
        <v>90</v>
      </c>
      <c r="AP82">
        <v>88.99</v>
      </c>
      <c r="AQ82">
        <v>30</v>
      </c>
      <c r="AR82">
        <v>30</v>
      </c>
      <c r="AS82">
        <v>30</v>
      </c>
      <c r="AT82">
        <v>30</v>
      </c>
      <c r="AU82">
        <v>30</v>
      </c>
      <c r="AV82">
        <v>29.96</v>
      </c>
      <c r="AW82">
        <v>30</v>
      </c>
      <c r="AX82">
        <v>24.24</v>
      </c>
      <c r="AY82">
        <v>0</v>
      </c>
      <c r="AZ82">
        <v>-0.96</v>
      </c>
      <c r="BA82">
        <v>-1.1599999999999999</v>
      </c>
      <c r="BB82">
        <v>0</v>
      </c>
      <c r="BC82">
        <v>0</v>
      </c>
      <c r="BD82">
        <v>0</v>
      </c>
      <c r="BE82">
        <v>0</v>
      </c>
      <c r="BF82">
        <v>0</v>
      </c>
      <c r="BG82">
        <v>65</v>
      </c>
      <c r="BH82">
        <v>65</v>
      </c>
      <c r="BI82">
        <v>65</v>
      </c>
      <c r="BJ82">
        <v>65</v>
      </c>
      <c r="BK82">
        <v>65</v>
      </c>
      <c r="BL82">
        <v>64.510000000000005</v>
      </c>
      <c r="BM82">
        <v>65</v>
      </c>
      <c r="BN82">
        <v>65</v>
      </c>
      <c r="BO82">
        <v>0</v>
      </c>
      <c r="BP82">
        <v>0</v>
      </c>
      <c r="BQ82">
        <v>0</v>
      </c>
      <c r="BR82">
        <v>0</v>
      </c>
      <c r="BS82">
        <v>27</v>
      </c>
      <c r="BT82">
        <v>13</v>
      </c>
    </row>
    <row r="83" spans="1:72" x14ac:dyDescent="0.25">
      <c r="A83">
        <v>112</v>
      </c>
      <c r="B83" t="s">
        <v>257</v>
      </c>
      <c r="C83">
        <v>0</v>
      </c>
      <c r="D83">
        <v>0</v>
      </c>
      <c r="E83">
        <v>0</v>
      </c>
      <c r="F83">
        <v>0</v>
      </c>
      <c r="G83">
        <v>0</v>
      </c>
      <c r="H83">
        <v>0</v>
      </c>
      <c r="I83">
        <v>0</v>
      </c>
      <c r="J83">
        <v>0</v>
      </c>
      <c r="K83">
        <v>0</v>
      </c>
      <c r="L83">
        <v>0</v>
      </c>
      <c r="M83">
        <v>0</v>
      </c>
      <c r="N83">
        <v>0</v>
      </c>
      <c r="O83">
        <v>0</v>
      </c>
      <c r="P83">
        <v>0</v>
      </c>
      <c r="Q83">
        <v>0</v>
      </c>
      <c r="R83">
        <v>0</v>
      </c>
      <c r="S83">
        <v>0</v>
      </c>
      <c r="T83">
        <v>0</v>
      </c>
      <c r="U83">
        <v>0</v>
      </c>
      <c r="V83">
        <v>0</v>
      </c>
      <c r="W83">
        <v>0</v>
      </c>
      <c r="X83">
        <v>0</v>
      </c>
      <c r="Y83">
        <v>0</v>
      </c>
      <c r="Z83">
        <v>0</v>
      </c>
      <c r="AA83">
        <v>0</v>
      </c>
      <c r="AB83">
        <v>0</v>
      </c>
      <c r="AC83">
        <v>0</v>
      </c>
      <c r="AD83">
        <v>0</v>
      </c>
      <c r="AE83">
        <v>0</v>
      </c>
      <c r="AF83">
        <v>0</v>
      </c>
      <c r="AG83">
        <v>0</v>
      </c>
      <c r="AH83">
        <v>0</v>
      </c>
      <c r="AI83">
        <v>100</v>
      </c>
      <c r="AJ83">
        <v>100</v>
      </c>
      <c r="AK83">
        <v>100</v>
      </c>
      <c r="AL83">
        <v>100</v>
      </c>
      <c r="AM83">
        <v>100</v>
      </c>
      <c r="AN83">
        <v>100</v>
      </c>
      <c r="AO83">
        <v>100</v>
      </c>
      <c r="AP83">
        <v>100</v>
      </c>
      <c r="AQ83">
        <v>37.5</v>
      </c>
      <c r="AR83">
        <v>37.5</v>
      </c>
      <c r="AS83">
        <v>37.5</v>
      </c>
      <c r="AT83">
        <v>37.5</v>
      </c>
      <c r="AU83">
        <v>37.5</v>
      </c>
      <c r="AV83">
        <v>37.5</v>
      </c>
      <c r="AW83">
        <v>37.5</v>
      </c>
      <c r="AX83">
        <v>37.5</v>
      </c>
      <c r="AY83">
        <v>5</v>
      </c>
      <c r="AZ83">
        <v>5</v>
      </c>
      <c r="BA83">
        <v>5</v>
      </c>
      <c r="BB83">
        <v>5</v>
      </c>
      <c r="BC83">
        <v>5</v>
      </c>
      <c r="BD83">
        <v>5</v>
      </c>
      <c r="BE83">
        <v>5</v>
      </c>
      <c r="BF83">
        <v>5</v>
      </c>
      <c r="BG83">
        <v>100</v>
      </c>
      <c r="BH83">
        <v>100</v>
      </c>
      <c r="BI83">
        <v>100</v>
      </c>
      <c r="BJ83">
        <v>100</v>
      </c>
      <c r="BK83">
        <v>100</v>
      </c>
      <c r="BL83">
        <v>100</v>
      </c>
      <c r="BM83">
        <v>100</v>
      </c>
      <c r="BN83">
        <v>100</v>
      </c>
      <c r="BO83">
        <v>0</v>
      </c>
      <c r="BP83">
        <v>0</v>
      </c>
      <c r="BQ83">
        <v>0</v>
      </c>
      <c r="BR83">
        <v>0</v>
      </c>
      <c r="BS83">
        <v>42</v>
      </c>
      <c r="BT83">
        <v>13</v>
      </c>
    </row>
    <row r="84" spans="1:72" x14ac:dyDescent="0.25">
      <c r="A84">
        <v>113</v>
      </c>
      <c r="B84" t="s">
        <v>258</v>
      </c>
      <c r="C84">
        <v>0</v>
      </c>
      <c r="D84">
        <v>4.5999999999999996</v>
      </c>
      <c r="E84">
        <v>0</v>
      </c>
      <c r="F84">
        <v>0</v>
      </c>
      <c r="G84">
        <v>0</v>
      </c>
      <c r="H84">
        <v>0</v>
      </c>
      <c r="I84">
        <v>0</v>
      </c>
      <c r="J84">
        <v>0</v>
      </c>
      <c r="K84">
        <v>0</v>
      </c>
      <c r="L84">
        <v>0</v>
      </c>
      <c r="M84">
        <v>0</v>
      </c>
      <c r="N84">
        <v>0</v>
      </c>
      <c r="O84">
        <v>0</v>
      </c>
      <c r="P84">
        <v>0</v>
      </c>
      <c r="Q84">
        <v>0</v>
      </c>
      <c r="R84">
        <v>0</v>
      </c>
      <c r="S84">
        <v>0</v>
      </c>
      <c r="T84">
        <v>0</v>
      </c>
      <c r="U84">
        <v>0</v>
      </c>
      <c r="V84">
        <v>0</v>
      </c>
      <c r="W84">
        <v>0</v>
      </c>
      <c r="X84">
        <v>0</v>
      </c>
      <c r="Y84">
        <v>0</v>
      </c>
      <c r="Z84">
        <v>0</v>
      </c>
      <c r="AA84">
        <v>0</v>
      </c>
      <c r="AB84">
        <v>0</v>
      </c>
      <c r="AC84">
        <v>0</v>
      </c>
      <c r="AD84">
        <v>0</v>
      </c>
      <c r="AE84">
        <v>0</v>
      </c>
      <c r="AF84">
        <v>0</v>
      </c>
      <c r="AG84">
        <v>0</v>
      </c>
      <c r="AH84">
        <v>0</v>
      </c>
      <c r="AI84">
        <v>100</v>
      </c>
      <c r="AJ84">
        <v>95.4</v>
      </c>
      <c r="AK84">
        <v>100</v>
      </c>
      <c r="AL84">
        <v>100</v>
      </c>
      <c r="AM84">
        <v>100</v>
      </c>
      <c r="AN84">
        <v>100</v>
      </c>
      <c r="AO84">
        <v>100</v>
      </c>
      <c r="AP84">
        <v>100</v>
      </c>
      <c r="AQ84">
        <v>25</v>
      </c>
      <c r="AR84">
        <v>25</v>
      </c>
      <c r="AS84">
        <v>25</v>
      </c>
      <c r="AT84">
        <v>25</v>
      </c>
      <c r="AU84">
        <v>25</v>
      </c>
      <c r="AV84">
        <v>25</v>
      </c>
      <c r="AW84">
        <v>25</v>
      </c>
      <c r="AX84">
        <v>25</v>
      </c>
      <c r="AY84">
        <v>12.5</v>
      </c>
      <c r="AZ84">
        <v>12.5</v>
      </c>
      <c r="BA84">
        <v>12.5</v>
      </c>
      <c r="BB84">
        <v>12.5</v>
      </c>
      <c r="BC84">
        <v>12.5</v>
      </c>
      <c r="BD84">
        <v>12.5</v>
      </c>
      <c r="BE84">
        <v>12.5</v>
      </c>
      <c r="BF84">
        <v>12.5</v>
      </c>
      <c r="BG84">
        <v>22.5</v>
      </c>
      <c r="BH84">
        <v>22.5</v>
      </c>
      <c r="BI84">
        <v>22.5</v>
      </c>
      <c r="BJ84">
        <v>22.5</v>
      </c>
      <c r="BK84">
        <v>22.5</v>
      </c>
      <c r="BL84">
        <v>22.5</v>
      </c>
      <c r="BM84">
        <v>22.5</v>
      </c>
      <c r="BN84">
        <v>22.5</v>
      </c>
      <c r="BO84">
        <v>0</v>
      </c>
      <c r="BP84">
        <v>0</v>
      </c>
      <c r="BQ84">
        <v>0</v>
      </c>
      <c r="BR84">
        <v>0</v>
      </c>
      <c r="BS84">
        <v>13</v>
      </c>
      <c r="BT84">
        <v>13</v>
      </c>
    </row>
    <row r="85" spans="1:72" x14ac:dyDescent="0.25">
      <c r="A85">
        <v>114</v>
      </c>
      <c r="B85" t="s">
        <v>259</v>
      </c>
      <c r="C85">
        <v>0</v>
      </c>
      <c r="D85">
        <v>0</v>
      </c>
      <c r="E85">
        <v>0</v>
      </c>
      <c r="F85">
        <v>0</v>
      </c>
      <c r="G85">
        <v>0</v>
      </c>
      <c r="H85">
        <v>0</v>
      </c>
      <c r="I85">
        <v>0</v>
      </c>
      <c r="J85">
        <v>0</v>
      </c>
      <c r="K85">
        <v>0</v>
      </c>
      <c r="L85">
        <v>0</v>
      </c>
      <c r="M85">
        <v>0</v>
      </c>
      <c r="N85">
        <v>0</v>
      </c>
      <c r="O85">
        <v>0</v>
      </c>
      <c r="P85">
        <v>0</v>
      </c>
      <c r="Q85">
        <v>0</v>
      </c>
      <c r="R85">
        <v>0</v>
      </c>
      <c r="S85">
        <v>0</v>
      </c>
      <c r="T85">
        <v>0</v>
      </c>
      <c r="U85">
        <v>0</v>
      </c>
      <c r="V85">
        <v>0</v>
      </c>
      <c r="W85">
        <v>0</v>
      </c>
      <c r="X85">
        <v>0</v>
      </c>
      <c r="Y85">
        <v>0</v>
      </c>
      <c r="Z85">
        <v>0</v>
      </c>
      <c r="AA85">
        <v>0</v>
      </c>
      <c r="AB85">
        <v>0</v>
      </c>
      <c r="AC85">
        <v>0</v>
      </c>
      <c r="AD85">
        <v>0</v>
      </c>
      <c r="AE85">
        <v>0</v>
      </c>
      <c r="AF85">
        <v>0</v>
      </c>
      <c r="AG85">
        <v>0</v>
      </c>
      <c r="AH85">
        <v>0</v>
      </c>
      <c r="AI85">
        <v>100</v>
      </c>
      <c r="AJ85">
        <v>100</v>
      </c>
      <c r="AK85">
        <v>100</v>
      </c>
      <c r="AL85">
        <v>100</v>
      </c>
      <c r="AM85">
        <v>100</v>
      </c>
      <c r="AN85">
        <v>100</v>
      </c>
      <c r="AO85">
        <v>100</v>
      </c>
      <c r="AP85">
        <v>100</v>
      </c>
      <c r="AQ85">
        <v>25</v>
      </c>
      <c r="AR85">
        <v>25</v>
      </c>
      <c r="AS85">
        <v>25</v>
      </c>
      <c r="AT85">
        <v>25</v>
      </c>
      <c r="AU85">
        <v>25</v>
      </c>
      <c r="AV85">
        <v>25</v>
      </c>
      <c r="AW85">
        <v>25</v>
      </c>
      <c r="AX85">
        <v>25</v>
      </c>
      <c r="AY85">
        <v>12.5</v>
      </c>
      <c r="AZ85">
        <v>12.5</v>
      </c>
      <c r="BA85">
        <v>12.5</v>
      </c>
      <c r="BB85">
        <v>12.5</v>
      </c>
      <c r="BC85">
        <v>12.5</v>
      </c>
      <c r="BD85">
        <v>12.5</v>
      </c>
      <c r="BE85">
        <v>12.5</v>
      </c>
      <c r="BF85">
        <v>12.5</v>
      </c>
      <c r="BG85">
        <v>22.5</v>
      </c>
      <c r="BH85">
        <v>22.5</v>
      </c>
      <c r="BI85">
        <v>22.5</v>
      </c>
      <c r="BJ85">
        <v>22.5</v>
      </c>
      <c r="BK85">
        <v>22.5</v>
      </c>
      <c r="BL85">
        <v>22.5</v>
      </c>
      <c r="BM85">
        <v>22.5</v>
      </c>
      <c r="BN85">
        <v>22.5</v>
      </c>
      <c r="BO85">
        <v>0</v>
      </c>
      <c r="BP85">
        <v>0</v>
      </c>
      <c r="BQ85">
        <v>0</v>
      </c>
      <c r="BR85">
        <v>0</v>
      </c>
      <c r="BS85">
        <v>13</v>
      </c>
      <c r="BT85">
        <v>13</v>
      </c>
    </row>
    <row r="86" spans="1:72" x14ac:dyDescent="0.25">
      <c r="A86">
        <v>115</v>
      </c>
      <c r="B86" t="s">
        <v>260</v>
      </c>
      <c r="C86">
        <v>0</v>
      </c>
      <c r="D86">
        <v>0</v>
      </c>
      <c r="E86">
        <v>0</v>
      </c>
      <c r="F86">
        <v>0</v>
      </c>
      <c r="G86">
        <v>0</v>
      </c>
      <c r="H86">
        <v>0</v>
      </c>
      <c r="I86">
        <v>0</v>
      </c>
      <c r="J86">
        <v>0</v>
      </c>
      <c r="K86">
        <v>0</v>
      </c>
      <c r="L86">
        <v>0</v>
      </c>
      <c r="M86">
        <v>0</v>
      </c>
      <c r="N86">
        <v>0</v>
      </c>
      <c r="O86">
        <v>0</v>
      </c>
      <c r="P86">
        <v>0</v>
      </c>
      <c r="Q86">
        <v>0</v>
      </c>
      <c r="R86">
        <v>0</v>
      </c>
      <c r="S86">
        <v>0</v>
      </c>
      <c r="T86">
        <v>0</v>
      </c>
      <c r="U86">
        <v>0</v>
      </c>
      <c r="V86">
        <v>0</v>
      </c>
      <c r="W86">
        <v>0</v>
      </c>
      <c r="X86">
        <v>0</v>
      </c>
      <c r="Y86">
        <v>0</v>
      </c>
      <c r="Z86">
        <v>0</v>
      </c>
      <c r="AA86">
        <v>0</v>
      </c>
      <c r="AB86">
        <v>0</v>
      </c>
      <c r="AC86">
        <v>0</v>
      </c>
      <c r="AD86">
        <v>0</v>
      </c>
      <c r="AE86">
        <v>0</v>
      </c>
      <c r="AF86">
        <v>0</v>
      </c>
      <c r="AG86">
        <v>0</v>
      </c>
      <c r="AH86">
        <v>0</v>
      </c>
      <c r="AI86">
        <v>36</v>
      </c>
      <c r="AJ86">
        <v>36</v>
      </c>
      <c r="AK86">
        <v>36</v>
      </c>
      <c r="AL86">
        <v>36</v>
      </c>
      <c r="AM86">
        <v>36</v>
      </c>
      <c r="AN86">
        <v>36</v>
      </c>
      <c r="AO86">
        <v>36</v>
      </c>
      <c r="AP86">
        <v>36</v>
      </c>
      <c r="AQ86">
        <v>0</v>
      </c>
      <c r="AR86">
        <v>0</v>
      </c>
      <c r="AS86">
        <v>0</v>
      </c>
      <c r="AT86">
        <v>0</v>
      </c>
      <c r="AU86">
        <v>0</v>
      </c>
      <c r="AV86">
        <v>0</v>
      </c>
      <c r="AW86">
        <v>0</v>
      </c>
      <c r="AX86">
        <v>0</v>
      </c>
      <c r="AY86">
        <v>0</v>
      </c>
      <c r="AZ86">
        <v>0</v>
      </c>
      <c r="BA86">
        <v>0</v>
      </c>
      <c r="BB86">
        <v>0</v>
      </c>
      <c r="BC86">
        <v>0</v>
      </c>
      <c r="BD86">
        <v>0</v>
      </c>
      <c r="BE86">
        <v>0</v>
      </c>
      <c r="BF86">
        <v>0</v>
      </c>
      <c r="BG86">
        <v>0</v>
      </c>
      <c r="BH86">
        <v>0</v>
      </c>
      <c r="BI86">
        <v>0</v>
      </c>
      <c r="BJ86">
        <v>0</v>
      </c>
      <c r="BK86">
        <v>0</v>
      </c>
      <c r="BL86">
        <v>0</v>
      </c>
      <c r="BM86">
        <v>0</v>
      </c>
      <c r="BN86">
        <v>0</v>
      </c>
      <c r="BO86">
        <v>6</v>
      </c>
      <c r="BP86">
        <v>0</v>
      </c>
      <c r="BQ86">
        <v>0</v>
      </c>
      <c r="BR86">
        <v>0</v>
      </c>
      <c r="BS86">
        <v>26</v>
      </c>
      <c r="BT86">
        <v>26</v>
      </c>
    </row>
    <row r="87" spans="1:72" x14ac:dyDescent="0.25">
      <c r="A87">
        <v>116</v>
      </c>
      <c r="B87" t="s">
        <v>261</v>
      </c>
      <c r="C87">
        <v>0</v>
      </c>
      <c r="D87">
        <v>0</v>
      </c>
      <c r="E87">
        <v>0</v>
      </c>
      <c r="F87">
        <v>0</v>
      </c>
      <c r="G87">
        <v>0</v>
      </c>
      <c r="H87">
        <v>0</v>
      </c>
      <c r="I87">
        <v>0</v>
      </c>
      <c r="J87">
        <v>0</v>
      </c>
      <c r="K87">
        <v>0</v>
      </c>
      <c r="L87">
        <v>0</v>
      </c>
      <c r="M87">
        <v>0</v>
      </c>
      <c r="N87">
        <v>0</v>
      </c>
      <c r="O87">
        <v>0</v>
      </c>
      <c r="P87">
        <v>0</v>
      </c>
      <c r="Q87">
        <v>0</v>
      </c>
      <c r="R87">
        <v>0</v>
      </c>
      <c r="S87">
        <v>0</v>
      </c>
      <c r="T87">
        <v>0</v>
      </c>
      <c r="U87">
        <v>0</v>
      </c>
      <c r="V87">
        <v>0</v>
      </c>
      <c r="W87">
        <v>0</v>
      </c>
      <c r="X87">
        <v>0</v>
      </c>
      <c r="Y87">
        <v>0</v>
      </c>
      <c r="Z87">
        <v>0</v>
      </c>
      <c r="AA87">
        <v>0</v>
      </c>
      <c r="AB87">
        <v>0</v>
      </c>
      <c r="AC87">
        <v>0</v>
      </c>
      <c r="AD87">
        <v>0</v>
      </c>
      <c r="AE87">
        <v>0</v>
      </c>
      <c r="AF87">
        <v>0</v>
      </c>
      <c r="AG87">
        <v>0</v>
      </c>
      <c r="AH87">
        <v>0</v>
      </c>
      <c r="AI87">
        <v>30</v>
      </c>
      <c r="AJ87">
        <v>30</v>
      </c>
      <c r="AK87">
        <v>30</v>
      </c>
      <c r="AL87">
        <v>30</v>
      </c>
      <c r="AM87">
        <v>30</v>
      </c>
      <c r="AN87">
        <v>30</v>
      </c>
      <c r="AO87">
        <v>30</v>
      </c>
      <c r="AP87">
        <v>30</v>
      </c>
      <c r="AQ87">
        <v>0</v>
      </c>
      <c r="AR87">
        <v>0</v>
      </c>
      <c r="AS87">
        <v>0</v>
      </c>
      <c r="AT87">
        <v>0</v>
      </c>
      <c r="AU87">
        <v>0</v>
      </c>
      <c r="AV87">
        <v>0</v>
      </c>
      <c r="AW87">
        <v>0</v>
      </c>
      <c r="AX87">
        <v>0</v>
      </c>
      <c r="AY87">
        <v>0</v>
      </c>
      <c r="AZ87">
        <v>0</v>
      </c>
      <c r="BA87">
        <v>0</v>
      </c>
      <c r="BB87">
        <v>0</v>
      </c>
      <c r="BC87">
        <v>0</v>
      </c>
      <c r="BD87">
        <v>0</v>
      </c>
      <c r="BE87">
        <v>0</v>
      </c>
      <c r="BF87">
        <v>0</v>
      </c>
      <c r="BG87">
        <v>0</v>
      </c>
      <c r="BH87">
        <v>0</v>
      </c>
      <c r="BI87">
        <v>0</v>
      </c>
      <c r="BJ87">
        <v>0</v>
      </c>
      <c r="BK87">
        <v>0</v>
      </c>
      <c r="BL87">
        <v>0</v>
      </c>
      <c r="BM87">
        <v>0</v>
      </c>
      <c r="BN87">
        <v>0</v>
      </c>
      <c r="BO87">
        <v>0</v>
      </c>
      <c r="BP87">
        <v>0</v>
      </c>
      <c r="BQ87">
        <v>0</v>
      </c>
      <c r="BR87">
        <v>0</v>
      </c>
      <c r="BS87">
        <v>26</v>
      </c>
      <c r="BT87">
        <v>26</v>
      </c>
    </row>
    <row r="88" spans="1:72" x14ac:dyDescent="0.25">
      <c r="A88">
        <v>117</v>
      </c>
      <c r="B88" t="s">
        <v>262</v>
      </c>
      <c r="C88">
        <v>0</v>
      </c>
      <c r="D88">
        <v>0</v>
      </c>
      <c r="E88">
        <v>0</v>
      </c>
      <c r="F88">
        <v>0</v>
      </c>
      <c r="G88">
        <v>0</v>
      </c>
      <c r="H88">
        <v>0</v>
      </c>
      <c r="I88">
        <v>0</v>
      </c>
      <c r="J88">
        <v>0</v>
      </c>
      <c r="K88">
        <v>0</v>
      </c>
      <c r="L88">
        <v>0</v>
      </c>
      <c r="M88">
        <v>0</v>
      </c>
      <c r="N88">
        <v>0</v>
      </c>
      <c r="O88">
        <v>0</v>
      </c>
      <c r="P88">
        <v>0</v>
      </c>
      <c r="Q88">
        <v>0</v>
      </c>
      <c r="R88">
        <v>0</v>
      </c>
      <c r="S88">
        <v>0</v>
      </c>
      <c r="T88">
        <v>0</v>
      </c>
      <c r="U88">
        <v>0</v>
      </c>
      <c r="V88">
        <v>0</v>
      </c>
      <c r="W88">
        <v>0</v>
      </c>
      <c r="X88">
        <v>0</v>
      </c>
      <c r="Y88">
        <v>0</v>
      </c>
      <c r="Z88">
        <v>0</v>
      </c>
      <c r="AA88">
        <v>0</v>
      </c>
      <c r="AB88">
        <v>0</v>
      </c>
      <c r="AC88">
        <v>0</v>
      </c>
      <c r="AD88">
        <v>0</v>
      </c>
      <c r="AE88">
        <v>0</v>
      </c>
      <c r="AF88">
        <v>0</v>
      </c>
      <c r="AG88">
        <v>0</v>
      </c>
      <c r="AH88">
        <v>0</v>
      </c>
      <c r="AI88">
        <v>70</v>
      </c>
      <c r="AJ88">
        <v>70</v>
      </c>
      <c r="AK88">
        <v>70</v>
      </c>
      <c r="AL88">
        <v>70</v>
      </c>
      <c r="AM88">
        <v>70</v>
      </c>
      <c r="AN88">
        <v>70</v>
      </c>
      <c r="AO88">
        <v>70</v>
      </c>
      <c r="AP88">
        <v>70</v>
      </c>
      <c r="AQ88">
        <v>5</v>
      </c>
      <c r="AR88">
        <v>5</v>
      </c>
      <c r="AS88">
        <v>5</v>
      </c>
      <c r="AT88">
        <v>5</v>
      </c>
      <c r="AU88">
        <v>5</v>
      </c>
      <c r="AV88">
        <v>5</v>
      </c>
      <c r="AW88">
        <v>5</v>
      </c>
      <c r="AX88">
        <v>5</v>
      </c>
      <c r="AY88">
        <v>37.5</v>
      </c>
      <c r="AZ88">
        <v>37.5</v>
      </c>
      <c r="BA88">
        <v>37.5</v>
      </c>
      <c r="BB88">
        <v>37.5</v>
      </c>
      <c r="BC88">
        <v>37.5</v>
      </c>
      <c r="BD88">
        <v>37.5</v>
      </c>
      <c r="BE88">
        <v>37.5</v>
      </c>
      <c r="BF88">
        <v>37.5</v>
      </c>
      <c r="BG88">
        <v>23</v>
      </c>
      <c r="BH88">
        <v>23</v>
      </c>
      <c r="BI88">
        <v>23</v>
      </c>
      <c r="BJ88">
        <v>23</v>
      </c>
      <c r="BK88">
        <v>23</v>
      </c>
      <c r="BL88">
        <v>23</v>
      </c>
      <c r="BM88">
        <v>23</v>
      </c>
      <c r="BN88">
        <v>23</v>
      </c>
      <c r="BO88">
        <v>0</v>
      </c>
      <c r="BP88">
        <v>0</v>
      </c>
      <c r="BQ88">
        <v>0</v>
      </c>
      <c r="BR88">
        <v>3</v>
      </c>
      <c r="BS88">
        <v>29</v>
      </c>
      <c r="BT88">
        <v>26</v>
      </c>
    </row>
    <row r="89" spans="1:72" x14ac:dyDescent="0.25">
      <c r="A89">
        <v>118</v>
      </c>
      <c r="B89" t="s">
        <v>263</v>
      </c>
      <c r="C89">
        <v>0</v>
      </c>
      <c r="D89">
        <v>0</v>
      </c>
      <c r="E89">
        <v>0</v>
      </c>
      <c r="F89">
        <v>0</v>
      </c>
      <c r="G89">
        <v>0</v>
      </c>
      <c r="H89">
        <v>0</v>
      </c>
      <c r="I89">
        <v>0</v>
      </c>
      <c r="J89">
        <v>0</v>
      </c>
      <c r="K89">
        <v>0</v>
      </c>
      <c r="L89">
        <v>0</v>
      </c>
      <c r="M89">
        <v>0</v>
      </c>
      <c r="N89">
        <v>0</v>
      </c>
      <c r="O89">
        <v>0</v>
      </c>
      <c r="P89">
        <v>0</v>
      </c>
      <c r="Q89">
        <v>0</v>
      </c>
      <c r="R89">
        <v>0</v>
      </c>
      <c r="S89">
        <v>0</v>
      </c>
      <c r="T89">
        <v>0</v>
      </c>
      <c r="U89">
        <v>0</v>
      </c>
      <c r="V89">
        <v>0</v>
      </c>
      <c r="W89">
        <v>0</v>
      </c>
      <c r="X89">
        <v>0</v>
      </c>
      <c r="Y89">
        <v>0</v>
      </c>
      <c r="Z89">
        <v>0</v>
      </c>
      <c r="AA89">
        <v>0</v>
      </c>
      <c r="AB89">
        <v>0</v>
      </c>
      <c r="AC89">
        <v>0</v>
      </c>
      <c r="AD89">
        <v>0</v>
      </c>
      <c r="AE89">
        <v>0</v>
      </c>
      <c r="AF89">
        <v>0</v>
      </c>
      <c r="AG89">
        <v>0</v>
      </c>
      <c r="AH89">
        <v>0</v>
      </c>
      <c r="AI89">
        <v>100</v>
      </c>
      <c r="AJ89">
        <v>100</v>
      </c>
      <c r="AK89">
        <v>100</v>
      </c>
      <c r="AL89">
        <v>100</v>
      </c>
      <c r="AM89">
        <v>100</v>
      </c>
      <c r="AN89">
        <v>100</v>
      </c>
      <c r="AO89">
        <v>100</v>
      </c>
      <c r="AP89">
        <v>100</v>
      </c>
      <c r="AQ89">
        <v>39.5</v>
      </c>
      <c r="AR89">
        <v>39.5</v>
      </c>
      <c r="AS89">
        <v>39.5</v>
      </c>
      <c r="AT89">
        <v>39.5</v>
      </c>
      <c r="AU89">
        <v>39.5</v>
      </c>
      <c r="AV89">
        <v>39.5</v>
      </c>
      <c r="AW89">
        <v>39.5</v>
      </c>
      <c r="AX89">
        <v>39.5</v>
      </c>
      <c r="AY89">
        <v>5</v>
      </c>
      <c r="AZ89">
        <v>5</v>
      </c>
      <c r="BA89">
        <v>5</v>
      </c>
      <c r="BB89">
        <v>5</v>
      </c>
      <c r="BC89">
        <v>5</v>
      </c>
      <c r="BD89">
        <v>5</v>
      </c>
      <c r="BE89">
        <v>5</v>
      </c>
      <c r="BF89">
        <v>5</v>
      </c>
      <c r="BG89">
        <v>100</v>
      </c>
      <c r="BH89">
        <v>100</v>
      </c>
      <c r="BI89">
        <v>100</v>
      </c>
      <c r="BJ89">
        <v>100</v>
      </c>
      <c r="BK89">
        <v>100</v>
      </c>
      <c r="BL89">
        <v>100</v>
      </c>
      <c r="BM89">
        <v>100</v>
      </c>
      <c r="BN89">
        <v>100</v>
      </c>
      <c r="BO89">
        <v>0</v>
      </c>
      <c r="BP89">
        <v>2</v>
      </c>
      <c r="BQ89">
        <v>0</v>
      </c>
      <c r="BR89">
        <v>0</v>
      </c>
      <c r="BS89">
        <v>42</v>
      </c>
      <c r="BT89">
        <v>26</v>
      </c>
    </row>
    <row r="90" spans="1:72" x14ac:dyDescent="0.25">
      <c r="A90">
        <v>119</v>
      </c>
      <c r="B90" t="s">
        <v>264</v>
      </c>
      <c r="C90">
        <v>0</v>
      </c>
      <c r="D90">
        <v>0</v>
      </c>
      <c r="E90">
        <v>0</v>
      </c>
      <c r="F90">
        <v>0</v>
      </c>
      <c r="G90">
        <v>0</v>
      </c>
      <c r="H90">
        <v>0</v>
      </c>
      <c r="I90">
        <v>0</v>
      </c>
      <c r="J90">
        <v>0</v>
      </c>
      <c r="K90">
        <v>0</v>
      </c>
      <c r="L90">
        <v>0</v>
      </c>
      <c r="M90">
        <v>0</v>
      </c>
      <c r="N90">
        <v>0</v>
      </c>
      <c r="O90">
        <v>0</v>
      </c>
      <c r="P90">
        <v>0</v>
      </c>
      <c r="Q90">
        <v>0</v>
      </c>
      <c r="R90">
        <v>0</v>
      </c>
      <c r="S90">
        <v>0</v>
      </c>
      <c r="T90">
        <v>0</v>
      </c>
      <c r="U90">
        <v>0</v>
      </c>
      <c r="V90">
        <v>0</v>
      </c>
      <c r="W90">
        <v>0</v>
      </c>
      <c r="X90">
        <v>0</v>
      </c>
      <c r="Y90">
        <v>0</v>
      </c>
      <c r="Z90">
        <v>0</v>
      </c>
      <c r="AA90">
        <v>0</v>
      </c>
      <c r="AB90">
        <v>0</v>
      </c>
      <c r="AC90">
        <v>0</v>
      </c>
      <c r="AD90">
        <v>0</v>
      </c>
      <c r="AE90">
        <v>0</v>
      </c>
      <c r="AF90">
        <v>0</v>
      </c>
      <c r="AG90">
        <v>0</v>
      </c>
      <c r="AH90">
        <v>0</v>
      </c>
      <c r="AI90">
        <v>70</v>
      </c>
      <c r="AJ90">
        <v>70</v>
      </c>
      <c r="AK90">
        <v>70</v>
      </c>
      <c r="AL90">
        <v>70</v>
      </c>
      <c r="AM90">
        <v>70</v>
      </c>
      <c r="AN90">
        <v>70</v>
      </c>
      <c r="AO90">
        <v>70</v>
      </c>
      <c r="AP90">
        <v>70</v>
      </c>
      <c r="AQ90">
        <v>20</v>
      </c>
      <c r="AR90">
        <v>20</v>
      </c>
      <c r="AS90">
        <v>20</v>
      </c>
      <c r="AT90">
        <v>20</v>
      </c>
      <c r="AU90">
        <v>20</v>
      </c>
      <c r="AV90">
        <v>20</v>
      </c>
      <c r="AW90">
        <v>20</v>
      </c>
      <c r="AX90">
        <v>20</v>
      </c>
      <c r="AY90">
        <v>10</v>
      </c>
      <c r="AZ90">
        <v>10</v>
      </c>
      <c r="BA90">
        <v>10</v>
      </c>
      <c r="BB90">
        <v>10</v>
      </c>
      <c r="BC90">
        <v>10</v>
      </c>
      <c r="BD90">
        <v>10</v>
      </c>
      <c r="BE90">
        <v>10</v>
      </c>
      <c r="BF90">
        <v>10</v>
      </c>
      <c r="BG90">
        <v>45</v>
      </c>
      <c r="BH90">
        <v>45</v>
      </c>
      <c r="BI90">
        <v>45</v>
      </c>
      <c r="BJ90">
        <v>45</v>
      </c>
      <c r="BK90">
        <v>45</v>
      </c>
      <c r="BL90">
        <v>45</v>
      </c>
      <c r="BM90">
        <v>45</v>
      </c>
      <c r="BN90">
        <v>45</v>
      </c>
      <c r="BO90">
        <v>0</v>
      </c>
      <c r="BP90">
        <v>0</v>
      </c>
      <c r="BQ90">
        <v>0</v>
      </c>
      <c r="BR90">
        <v>0</v>
      </c>
      <c r="BS90">
        <v>79</v>
      </c>
      <c r="BT90">
        <v>26</v>
      </c>
    </row>
    <row r="91" spans="1:72" x14ac:dyDescent="0.25">
      <c r="A91">
        <v>120</v>
      </c>
      <c r="B91" t="s">
        <v>265</v>
      </c>
      <c r="C91">
        <v>0</v>
      </c>
      <c r="D91">
        <v>0</v>
      </c>
      <c r="E91">
        <v>0</v>
      </c>
      <c r="F91">
        <v>0</v>
      </c>
      <c r="G91">
        <v>0</v>
      </c>
      <c r="H91">
        <v>0</v>
      </c>
      <c r="I91">
        <v>0</v>
      </c>
      <c r="J91">
        <v>0</v>
      </c>
      <c r="K91">
        <v>0</v>
      </c>
      <c r="L91">
        <v>0</v>
      </c>
      <c r="M91">
        <v>0</v>
      </c>
      <c r="N91">
        <v>0</v>
      </c>
      <c r="O91">
        <v>0</v>
      </c>
      <c r="P91">
        <v>0</v>
      </c>
      <c r="Q91">
        <v>0</v>
      </c>
      <c r="R91">
        <v>0</v>
      </c>
      <c r="S91">
        <v>0</v>
      </c>
      <c r="T91">
        <v>0</v>
      </c>
      <c r="U91">
        <v>0</v>
      </c>
      <c r="V91">
        <v>0</v>
      </c>
      <c r="W91">
        <v>0</v>
      </c>
      <c r="X91">
        <v>0</v>
      </c>
      <c r="Y91">
        <v>0</v>
      </c>
      <c r="Z91">
        <v>0</v>
      </c>
      <c r="AA91">
        <v>0</v>
      </c>
      <c r="AB91">
        <v>0</v>
      </c>
      <c r="AC91">
        <v>0</v>
      </c>
      <c r="AD91">
        <v>0</v>
      </c>
      <c r="AE91">
        <v>0</v>
      </c>
      <c r="AF91">
        <v>0</v>
      </c>
      <c r="AG91">
        <v>0</v>
      </c>
      <c r="AH91">
        <v>0</v>
      </c>
      <c r="AI91">
        <v>100</v>
      </c>
      <c r="AJ91">
        <v>100</v>
      </c>
      <c r="AK91">
        <v>100</v>
      </c>
      <c r="AL91">
        <v>100</v>
      </c>
      <c r="AM91">
        <v>100</v>
      </c>
      <c r="AN91">
        <v>100</v>
      </c>
      <c r="AO91">
        <v>100</v>
      </c>
      <c r="AP91">
        <v>100</v>
      </c>
      <c r="AQ91">
        <v>85</v>
      </c>
      <c r="AR91">
        <v>85</v>
      </c>
      <c r="AS91">
        <v>85</v>
      </c>
      <c r="AT91">
        <v>85</v>
      </c>
      <c r="AU91">
        <v>85</v>
      </c>
      <c r="AV91">
        <v>85</v>
      </c>
      <c r="AW91">
        <v>85</v>
      </c>
      <c r="AX91">
        <v>85</v>
      </c>
      <c r="AY91">
        <v>30</v>
      </c>
      <c r="AZ91">
        <v>30</v>
      </c>
      <c r="BA91">
        <v>30</v>
      </c>
      <c r="BB91">
        <v>30</v>
      </c>
      <c r="BC91">
        <v>30</v>
      </c>
      <c r="BD91">
        <v>30</v>
      </c>
      <c r="BE91">
        <v>30</v>
      </c>
      <c r="BF91">
        <v>30</v>
      </c>
      <c r="BG91">
        <v>50</v>
      </c>
      <c r="BH91">
        <v>50</v>
      </c>
      <c r="BI91">
        <v>50</v>
      </c>
      <c r="BJ91">
        <v>50</v>
      </c>
      <c r="BK91">
        <v>50</v>
      </c>
      <c r="BL91">
        <v>50</v>
      </c>
      <c r="BM91">
        <v>50</v>
      </c>
      <c r="BN91">
        <v>50</v>
      </c>
      <c r="BO91">
        <v>0</v>
      </c>
      <c r="BP91">
        <v>0</v>
      </c>
      <c r="BQ91">
        <v>0</v>
      </c>
      <c r="BR91">
        <v>0</v>
      </c>
      <c r="BS91">
        <v>53</v>
      </c>
      <c r="BT91">
        <v>26</v>
      </c>
    </row>
    <row r="92" spans="1:72" x14ac:dyDescent="0.25">
      <c r="A92">
        <v>121</v>
      </c>
      <c r="B92" t="s">
        <v>266</v>
      </c>
      <c r="C92">
        <v>0</v>
      </c>
      <c r="D92">
        <v>0</v>
      </c>
      <c r="E92">
        <v>0</v>
      </c>
      <c r="F92">
        <v>0</v>
      </c>
      <c r="G92">
        <v>0</v>
      </c>
      <c r="H92">
        <v>0</v>
      </c>
      <c r="I92">
        <v>0</v>
      </c>
      <c r="J92">
        <v>0</v>
      </c>
      <c r="K92">
        <v>0</v>
      </c>
      <c r="L92">
        <v>0</v>
      </c>
      <c r="M92">
        <v>0</v>
      </c>
      <c r="N92">
        <v>0</v>
      </c>
      <c r="O92">
        <v>0</v>
      </c>
      <c r="P92">
        <v>0</v>
      </c>
      <c r="Q92">
        <v>0</v>
      </c>
      <c r="R92">
        <v>0</v>
      </c>
      <c r="S92">
        <v>0</v>
      </c>
      <c r="T92">
        <v>0</v>
      </c>
      <c r="U92">
        <v>0</v>
      </c>
      <c r="V92">
        <v>0</v>
      </c>
      <c r="W92">
        <v>0</v>
      </c>
      <c r="X92">
        <v>0</v>
      </c>
      <c r="Y92">
        <v>0</v>
      </c>
      <c r="Z92">
        <v>0</v>
      </c>
      <c r="AA92">
        <v>0</v>
      </c>
      <c r="AB92">
        <v>0</v>
      </c>
      <c r="AC92">
        <v>0</v>
      </c>
      <c r="AD92">
        <v>0</v>
      </c>
      <c r="AE92">
        <v>0</v>
      </c>
      <c r="AF92">
        <v>0</v>
      </c>
      <c r="AG92">
        <v>0</v>
      </c>
      <c r="AH92">
        <v>0</v>
      </c>
      <c r="AI92">
        <v>30</v>
      </c>
      <c r="AJ92">
        <v>30</v>
      </c>
      <c r="AK92">
        <v>30</v>
      </c>
      <c r="AL92">
        <v>30</v>
      </c>
      <c r="AM92">
        <v>30</v>
      </c>
      <c r="AN92">
        <v>30</v>
      </c>
      <c r="AO92">
        <v>30</v>
      </c>
      <c r="AP92">
        <v>30</v>
      </c>
      <c r="AQ92">
        <v>0</v>
      </c>
      <c r="AR92">
        <v>0</v>
      </c>
      <c r="AS92">
        <v>0</v>
      </c>
      <c r="AT92">
        <v>0</v>
      </c>
      <c r="AU92">
        <v>0</v>
      </c>
      <c r="AV92">
        <v>0</v>
      </c>
      <c r="AW92">
        <v>0</v>
      </c>
      <c r="AX92">
        <v>0</v>
      </c>
      <c r="AY92">
        <v>0</v>
      </c>
      <c r="AZ92">
        <v>0</v>
      </c>
      <c r="BA92">
        <v>0</v>
      </c>
      <c r="BB92">
        <v>0</v>
      </c>
      <c r="BC92">
        <v>0</v>
      </c>
      <c r="BD92">
        <v>0</v>
      </c>
      <c r="BE92">
        <v>0</v>
      </c>
      <c r="BF92">
        <v>0</v>
      </c>
      <c r="BG92">
        <v>0</v>
      </c>
      <c r="BH92">
        <v>0</v>
      </c>
      <c r="BI92">
        <v>0</v>
      </c>
      <c r="BJ92">
        <v>0</v>
      </c>
      <c r="BK92">
        <v>0</v>
      </c>
      <c r="BL92">
        <v>0</v>
      </c>
      <c r="BM92">
        <v>0</v>
      </c>
      <c r="BN92">
        <v>0</v>
      </c>
      <c r="BO92">
        <v>0</v>
      </c>
      <c r="BP92">
        <v>0</v>
      </c>
      <c r="BQ92">
        <v>0</v>
      </c>
      <c r="BR92">
        <v>0</v>
      </c>
      <c r="BS92">
        <v>26</v>
      </c>
      <c r="BT92">
        <v>26</v>
      </c>
    </row>
    <row r="93" spans="1:72" x14ac:dyDescent="0.25">
      <c r="A93">
        <v>122</v>
      </c>
      <c r="B93" t="s">
        <v>267</v>
      </c>
      <c r="C93">
        <v>0</v>
      </c>
      <c r="D93">
        <v>0</v>
      </c>
      <c r="E93">
        <v>0</v>
      </c>
      <c r="F93">
        <v>0</v>
      </c>
      <c r="G93">
        <v>0</v>
      </c>
      <c r="H93">
        <v>0</v>
      </c>
      <c r="I93">
        <v>0</v>
      </c>
      <c r="J93">
        <v>0</v>
      </c>
      <c r="K93">
        <v>0</v>
      </c>
      <c r="L93">
        <v>0</v>
      </c>
      <c r="M93">
        <v>0</v>
      </c>
      <c r="N93">
        <v>0</v>
      </c>
      <c r="O93">
        <v>0</v>
      </c>
      <c r="P93">
        <v>0</v>
      </c>
      <c r="Q93">
        <v>0</v>
      </c>
      <c r="R93">
        <v>0</v>
      </c>
      <c r="S93">
        <v>0</v>
      </c>
      <c r="T93">
        <v>0</v>
      </c>
      <c r="U93">
        <v>0</v>
      </c>
      <c r="V93">
        <v>0</v>
      </c>
      <c r="W93">
        <v>0</v>
      </c>
      <c r="X93">
        <v>0</v>
      </c>
      <c r="Y93">
        <v>0</v>
      </c>
      <c r="Z93">
        <v>0</v>
      </c>
      <c r="AA93">
        <v>0</v>
      </c>
      <c r="AB93">
        <v>0</v>
      </c>
      <c r="AC93">
        <v>0</v>
      </c>
      <c r="AD93">
        <v>0</v>
      </c>
      <c r="AE93">
        <v>0</v>
      </c>
      <c r="AF93">
        <v>0</v>
      </c>
      <c r="AG93">
        <v>0</v>
      </c>
      <c r="AH93">
        <v>0</v>
      </c>
      <c r="AI93">
        <v>100</v>
      </c>
      <c r="AJ93">
        <v>100</v>
      </c>
      <c r="AK93">
        <v>100</v>
      </c>
      <c r="AL93">
        <v>100</v>
      </c>
      <c r="AM93">
        <v>100</v>
      </c>
      <c r="AN93">
        <v>100</v>
      </c>
      <c r="AO93">
        <v>100</v>
      </c>
      <c r="AP93">
        <v>100</v>
      </c>
      <c r="AQ93">
        <v>100</v>
      </c>
      <c r="AR93">
        <v>100</v>
      </c>
      <c r="AS93">
        <v>100</v>
      </c>
      <c r="AT93">
        <v>100</v>
      </c>
      <c r="AU93">
        <v>100</v>
      </c>
      <c r="AV93">
        <v>100</v>
      </c>
      <c r="AW93">
        <v>100</v>
      </c>
      <c r="AX93">
        <v>100</v>
      </c>
      <c r="AY93">
        <v>12.5</v>
      </c>
      <c r="AZ93">
        <v>12.5</v>
      </c>
      <c r="BA93">
        <v>12.5</v>
      </c>
      <c r="BB93">
        <v>12.5</v>
      </c>
      <c r="BC93">
        <v>12.5</v>
      </c>
      <c r="BD93">
        <v>12.5</v>
      </c>
      <c r="BE93">
        <v>12.5</v>
      </c>
      <c r="BF93">
        <v>12.5</v>
      </c>
      <c r="BG93">
        <v>62.5</v>
      </c>
      <c r="BH93">
        <v>62.5</v>
      </c>
      <c r="BI93">
        <v>62.5</v>
      </c>
      <c r="BJ93">
        <v>62.5</v>
      </c>
      <c r="BK93">
        <v>62.5</v>
      </c>
      <c r="BL93">
        <v>62.5</v>
      </c>
      <c r="BM93">
        <v>62.5</v>
      </c>
      <c r="BN93">
        <v>62.5</v>
      </c>
      <c r="BO93">
        <v>0</v>
      </c>
      <c r="BP93">
        <v>0</v>
      </c>
      <c r="BQ93">
        <v>0</v>
      </c>
      <c r="BR93">
        <v>0</v>
      </c>
      <c r="BS93">
        <v>72</v>
      </c>
      <c r="BT93">
        <v>26</v>
      </c>
    </row>
    <row r="94" spans="1:72" x14ac:dyDescent="0.25">
      <c r="A94">
        <v>123</v>
      </c>
      <c r="B94" t="s">
        <v>268</v>
      </c>
      <c r="C94">
        <v>0</v>
      </c>
      <c r="D94">
        <v>0</v>
      </c>
      <c r="E94">
        <v>0</v>
      </c>
      <c r="F94">
        <v>0</v>
      </c>
      <c r="G94">
        <v>0</v>
      </c>
      <c r="H94">
        <v>0</v>
      </c>
      <c r="I94">
        <v>0</v>
      </c>
      <c r="J94">
        <v>0</v>
      </c>
      <c r="K94">
        <v>0</v>
      </c>
      <c r="L94">
        <v>0</v>
      </c>
      <c r="M94">
        <v>0</v>
      </c>
      <c r="N94">
        <v>0</v>
      </c>
      <c r="O94">
        <v>0</v>
      </c>
      <c r="P94">
        <v>0</v>
      </c>
      <c r="Q94">
        <v>0</v>
      </c>
      <c r="R94">
        <v>0</v>
      </c>
      <c r="S94">
        <v>0</v>
      </c>
      <c r="T94">
        <v>0</v>
      </c>
      <c r="U94">
        <v>0</v>
      </c>
      <c r="V94">
        <v>0</v>
      </c>
      <c r="W94">
        <v>0</v>
      </c>
      <c r="X94">
        <v>0</v>
      </c>
      <c r="Y94">
        <v>0</v>
      </c>
      <c r="Z94">
        <v>0</v>
      </c>
      <c r="AA94">
        <v>0</v>
      </c>
      <c r="AB94">
        <v>0</v>
      </c>
      <c r="AC94">
        <v>0</v>
      </c>
      <c r="AD94">
        <v>0</v>
      </c>
      <c r="AE94">
        <v>0</v>
      </c>
      <c r="AF94">
        <v>0</v>
      </c>
      <c r="AG94">
        <v>0</v>
      </c>
      <c r="AH94">
        <v>0</v>
      </c>
      <c r="AI94">
        <v>100</v>
      </c>
      <c r="AJ94">
        <v>100</v>
      </c>
      <c r="AK94">
        <v>100</v>
      </c>
      <c r="AL94">
        <v>100</v>
      </c>
      <c r="AM94">
        <v>100</v>
      </c>
      <c r="AN94">
        <v>100</v>
      </c>
      <c r="AO94">
        <v>100</v>
      </c>
      <c r="AP94">
        <v>100</v>
      </c>
      <c r="AQ94">
        <v>35</v>
      </c>
      <c r="AR94">
        <v>35</v>
      </c>
      <c r="AS94">
        <v>35</v>
      </c>
      <c r="AT94">
        <v>35</v>
      </c>
      <c r="AU94">
        <v>35</v>
      </c>
      <c r="AV94">
        <v>35</v>
      </c>
      <c r="AW94">
        <v>35</v>
      </c>
      <c r="AX94">
        <v>35</v>
      </c>
      <c r="AY94">
        <v>20</v>
      </c>
      <c r="AZ94">
        <v>20</v>
      </c>
      <c r="BA94">
        <v>20</v>
      </c>
      <c r="BB94">
        <v>20</v>
      </c>
      <c r="BC94">
        <v>20</v>
      </c>
      <c r="BD94">
        <v>20</v>
      </c>
      <c r="BE94">
        <v>20</v>
      </c>
      <c r="BF94">
        <v>20</v>
      </c>
      <c r="BG94">
        <v>100</v>
      </c>
      <c r="BH94">
        <v>100</v>
      </c>
      <c r="BI94">
        <v>100</v>
      </c>
      <c r="BJ94">
        <v>100</v>
      </c>
      <c r="BK94">
        <v>100</v>
      </c>
      <c r="BL94">
        <v>100</v>
      </c>
      <c r="BM94">
        <v>100</v>
      </c>
      <c r="BN94">
        <v>100</v>
      </c>
      <c r="BO94">
        <v>0</v>
      </c>
      <c r="BP94">
        <v>0</v>
      </c>
      <c r="BQ94">
        <v>0</v>
      </c>
      <c r="BR94">
        <v>0</v>
      </c>
      <c r="BS94">
        <v>1</v>
      </c>
      <c r="BT94">
        <v>28</v>
      </c>
    </row>
    <row r="95" spans="1:72" x14ac:dyDescent="0.25">
      <c r="A95">
        <v>124</v>
      </c>
      <c r="B95" t="s">
        <v>269</v>
      </c>
      <c r="C95">
        <v>0</v>
      </c>
      <c r="D95">
        <v>0</v>
      </c>
      <c r="E95">
        <v>0</v>
      </c>
      <c r="F95">
        <v>0</v>
      </c>
      <c r="G95">
        <v>0</v>
      </c>
      <c r="H95">
        <v>0</v>
      </c>
      <c r="I95">
        <v>0</v>
      </c>
      <c r="J95">
        <v>0</v>
      </c>
      <c r="K95">
        <v>0</v>
      </c>
      <c r="L95">
        <v>0</v>
      </c>
      <c r="M95">
        <v>0</v>
      </c>
      <c r="N95">
        <v>0</v>
      </c>
      <c r="O95">
        <v>0</v>
      </c>
      <c r="P95">
        <v>0</v>
      </c>
      <c r="Q95">
        <v>0</v>
      </c>
      <c r="R95">
        <v>0</v>
      </c>
      <c r="S95">
        <v>0</v>
      </c>
      <c r="T95">
        <v>0</v>
      </c>
      <c r="U95">
        <v>0</v>
      </c>
      <c r="V95">
        <v>0</v>
      </c>
      <c r="W95">
        <v>0</v>
      </c>
      <c r="X95">
        <v>0</v>
      </c>
      <c r="Y95">
        <v>0</v>
      </c>
      <c r="Z95">
        <v>0</v>
      </c>
      <c r="AA95">
        <v>0</v>
      </c>
      <c r="AB95">
        <v>0</v>
      </c>
      <c r="AC95">
        <v>0</v>
      </c>
      <c r="AD95">
        <v>0</v>
      </c>
      <c r="AE95">
        <v>0</v>
      </c>
      <c r="AF95">
        <v>0</v>
      </c>
      <c r="AG95">
        <v>0</v>
      </c>
      <c r="AH95">
        <v>0</v>
      </c>
      <c r="AI95">
        <v>30</v>
      </c>
      <c r="AJ95">
        <v>30</v>
      </c>
      <c r="AK95">
        <v>30</v>
      </c>
      <c r="AL95">
        <v>30</v>
      </c>
      <c r="AM95">
        <v>30</v>
      </c>
      <c r="AN95">
        <v>30</v>
      </c>
      <c r="AO95">
        <v>30</v>
      </c>
      <c r="AP95">
        <v>30</v>
      </c>
      <c r="AQ95">
        <v>36</v>
      </c>
      <c r="AR95">
        <v>36</v>
      </c>
      <c r="AS95">
        <v>36</v>
      </c>
      <c r="AT95">
        <v>36</v>
      </c>
      <c r="AU95">
        <v>36</v>
      </c>
      <c r="AV95">
        <v>36</v>
      </c>
      <c r="AW95">
        <v>36</v>
      </c>
      <c r="AX95">
        <v>36</v>
      </c>
      <c r="AY95">
        <v>10</v>
      </c>
      <c r="AZ95">
        <v>10</v>
      </c>
      <c r="BA95">
        <v>10</v>
      </c>
      <c r="BB95">
        <v>10</v>
      </c>
      <c r="BC95">
        <v>10</v>
      </c>
      <c r="BD95">
        <v>10</v>
      </c>
      <c r="BE95">
        <v>10</v>
      </c>
      <c r="BF95">
        <v>10</v>
      </c>
      <c r="BG95">
        <v>10</v>
      </c>
      <c r="BH95">
        <v>10</v>
      </c>
      <c r="BI95">
        <v>10</v>
      </c>
      <c r="BJ95">
        <v>10</v>
      </c>
      <c r="BK95">
        <v>10</v>
      </c>
      <c r="BL95">
        <v>10</v>
      </c>
      <c r="BM95">
        <v>10</v>
      </c>
      <c r="BN95">
        <v>10</v>
      </c>
      <c r="BO95">
        <v>0</v>
      </c>
      <c r="BP95">
        <v>6</v>
      </c>
      <c r="BQ95">
        <v>0</v>
      </c>
      <c r="BR95">
        <v>0</v>
      </c>
      <c r="BS95">
        <v>28</v>
      </c>
      <c r="BT95">
        <v>28</v>
      </c>
    </row>
    <row r="96" spans="1:72" x14ac:dyDescent="0.25">
      <c r="A96">
        <v>125</v>
      </c>
      <c r="B96" t="s">
        <v>270</v>
      </c>
      <c r="C96">
        <v>0</v>
      </c>
      <c r="D96">
        <v>0</v>
      </c>
      <c r="E96">
        <v>0</v>
      </c>
      <c r="F96">
        <v>0</v>
      </c>
      <c r="G96">
        <v>0</v>
      </c>
      <c r="H96">
        <v>0</v>
      </c>
      <c r="I96">
        <v>0</v>
      </c>
      <c r="J96">
        <v>0</v>
      </c>
      <c r="K96">
        <v>0</v>
      </c>
      <c r="L96">
        <v>0</v>
      </c>
      <c r="M96">
        <v>0</v>
      </c>
      <c r="N96">
        <v>0</v>
      </c>
      <c r="O96">
        <v>0</v>
      </c>
      <c r="P96">
        <v>0</v>
      </c>
      <c r="Q96">
        <v>0</v>
      </c>
      <c r="R96">
        <v>0</v>
      </c>
      <c r="S96">
        <v>0.24</v>
      </c>
      <c r="T96">
        <v>9.61</v>
      </c>
      <c r="U96">
        <v>1.63</v>
      </c>
      <c r="V96">
        <v>0.33</v>
      </c>
      <c r="W96">
        <v>0.08</v>
      </c>
      <c r="X96">
        <v>0</v>
      </c>
      <c r="Y96">
        <v>0</v>
      </c>
      <c r="Z96">
        <v>0</v>
      </c>
      <c r="AA96">
        <v>0</v>
      </c>
      <c r="AB96">
        <v>0</v>
      </c>
      <c r="AC96">
        <v>0</v>
      </c>
      <c r="AD96">
        <v>0</v>
      </c>
      <c r="AE96">
        <v>0</v>
      </c>
      <c r="AF96">
        <v>0</v>
      </c>
      <c r="AG96">
        <v>0</v>
      </c>
      <c r="AH96">
        <v>0</v>
      </c>
      <c r="AI96">
        <v>0</v>
      </c>
      <c r="AJ96">
        <v>0</v>
      </c>
      <c r="AK96">
        <v>0</v>
      </c>
      <c r="AL96">
        <v>0</v>
      </c>
      <c r="AM96">
        <v>0</v>
      </c>
      <c r="AN96">
        <v>0</v>
      </c>
      <c r="AO96">
        <v>0</v>
      </c>
      <c r="AP96">
        <v>0</v>
      </c>
      <c r="AQ96">
        <v>70</v>
      </c>
      <c r="AR96">
        <v>70</v>
      </c>
      <c r="AS96">
        <v>70</v>
      </c>
      <c r="AT96">
        <v>70</v>
      </c>
      <c r="AU96">
        <v>70</v>
      </c>
      <c r="AV96">
        <v>70</v>
      </c>
      <c r="AW96">
        <v>70</v>
      </c>
      <c r="AX96">
        <v>70</v>
      </c>
      <c r="AY96">
        <v>67.760000000000005</v>
      </c>
      <c r="AZ96">
        <v>58.39</v>
      </c>
      <c r="BA96">
        <v>66.37</v>
      </c>
      <c r="BB96">
        <v>67.67</v>
      </c>
      <c r="BC96">
        <v>67.92</v>
      </c>
      <c r="BD96">
        <v>68</v>
      </c>
      <c r="BE96">
        <v>68</v>
      </c>
      <c r="BF96">
        <v>68</v>
      </c>
      <c r="BG96">
        <v>10</v>
      </c>
      <c r="BH96">
        <v>10</v>
      </c>
      <c r="BI96">
        <v>10</v>
      </c>
      <c r="BJ96">
        <v>10</v>
      </c>
      <c r="BK96">
        <v>10</v>
      </c>
      <c r="BL96">
        <v>10</v>
      </c>
      <c r="BM96">
        <v>10</v>
      </c>
      <c r="BN96">
        <v>10</v>
      </c>
      <c r="BO96">
        <v>0</v>
      </c>
      <c r="BP96">
        <v>0</v>
      </c>
      <c r="BQ96">
        <v>18</v>
      </c>
      <c r="BR96">
        <v>0</v>
      </c>
      <c r="BS96">
        <v>71</v>
      </c>
      <c r="BT96">
        <v>28</v>
      </c>
    </row>
    <row r="97" spans="1:72" x14ac:dyDescent="0.25">
      <c r="A97">
        <v>126</v>
      </c>
      <c r="B97" t="s">
        <v>271</v>
      </c>
      <c r="C97">
        <v>0</v>
      </c>
      <c r="D97">
        <v>0</v>
      </c>
      <c r="E97">
        <v>0</v>
      </c>
      <c r="F97">
        <v>0</v>
      </c>
      <c r="G97">
        <v>0</v>
      </c>
      <c r="H97">
        <v>0</v>
      </c>
      <c r="I97">
        <v>0</v>
      </c>
      <c r="J97">
        <v>0</v>
      </c>
      <c r="K97">
        <v>0</v>
      </c>
      <c r="L97">
        <v>0</v>
      </c>
      <c r="M97">
        <v>0</v>
      </c>
      <c r="N97">
        <v>0</v>
      </c>
      <c r="O97">
        <v>0</v>
      </c>
      <c r="P97">
        <v>0</v>
      </c>
      <c r="Q97">
        <v>0</v>
      </c>
      <c r="R97">
        <v>0</v>
      </c>
      <c r="S97">
        <v>0</v>
      </c>
      <c r="T97">
        <v>0</v>
      </c>
      <c r="U97">
        <v>0</v>
      </c>
      <c r="V97">
        <v>0</v>
      </c>
      <c r="W97">
        <v>0</v>
      </c>
      <c r="X97">
        <v>0</v>
      </c>
      <c r="Y97">
        <v>0</v>
      </c>
      <c r="Z97">
        <v>0</v>
      </c>
      <c r="AA97">
        <v>0</v>
      </c>
      <c r="AB97">
        <v>0</v>
      </c>
      <c r="AC97">
        <v>0</v>
      </c>
      <c r="AD97">
        <v>0</v>
      </c>
      <c r="AE97">
        <v>0</v>
      </c>
      <c r="AF97">
        <v>0</v>
      </c>
      <c r="AG97">
        <v>0</v>
      </c>
      <c r="AH97">
        <v>0</v>
      </c>
      <c r="AI97">
        <v>100</v>
      </c>
      <c r="AJ97">
        <v>100</v>
      </c>
      <c r="AK97">
        <v>100</v>
      </c>
      <c r="AL97">
        <v>100</v>
      </c>
      <c r="AM97">
        <v>100</v>
      </c>
      <c r="AN97">
        <v>100</v>
      </c>
      <c r="AO97">
        <v>100</v>
      </c>
      <c r="AP97">
        <v>100</v>
      </c>
      <c r="AQ97">
        <v>100</v>
      </c>
      <c r="AR97">
        <v>100</v>
      </c>
      <c r="AS97">
        <v>100</v>
      </c>
      <c r="AT97">
        <v>100</v>
      </c>
      <c r="AU97">
        <v>100</v>
      </c>
      <c r="AV97">
        <v>100</v>
      </c>
      <c r="AW97">
        <v>100</v>
      </c>
      <c r="AX97">
        <v>100</v>
      </c>
      <c r="AY97">
        <v>0</v>
      </c>
      <c r="AZ97">
        <v>0</v>
      </c>
      <c r="BA97">
        <v>0</v>
      </c>
      <c r="BB97">
        <v>0</v>
      </c>
      <c r="BC97">
        <v>0</v>
      </c>
      <c r="BD97">
        <v>0</v>
      </c>
      <c r="BE97">
        <v>0</v>
      </c>
      <c r="BF97">
        <v>0</v>
      </c>
      <c r="BG97">
        <v>0</v>
      </c>
      <c r="BH97">
        <v>0</v>
      </c>
      <c r="BI97">
        <v>0</v>
      </c>
      <c r="BJ97">
        <v>0</v>
      </c>
      <c r="BK97">
        <v>0</v>
      </c>
      <c r="BL97">
        <v>0</v>
      </c>
      <c r="BM97">
        <v>0</v>
      </c>
      <c r="BN97">
        <v>0</v>
      </c>
      <c r="BO97">
        <v>0</v>
      </c>
      <c r="BP97">
        <v>0</v>
      </c>
      <c r="BQ97">
        <v>0</v>
      </c>
      <c r="BR97">
        <v>0</v>
      </c>
      <c r="BS97">
        <v>24</v>
      </c>
      <c r="BT97">
        <v>28</v>
      </c>
    </row>
    <row r="98" spans="1:72" x14ac:dyDescent="0.25">
      <c r="A98">
        <v>127</v>
      </c>
      <c r="B98" t="s">
        <v>272</v>
      </c>
      <c r="C98">
        <v>0</v>
      </c>
      <c r="D98">
        <v>0</v>
      </c>
      <c r="E98">
        <v>0</v>
      </c>
      <c r="F98">
        <v>0</v>
      </c>
      <c r="G98">
        <v>0</v>
      </c>
      <c r="H98">
        <v>0</v>
      </c>
      <c r="I98">
        <v>0</v>
      </c>
      <c r="J98">
        <v>0</v>
      </c>
      <c r="K98">
        <v>0</v>
      </c>
      <c r="L98">
        <v>0</v>
      </c>
      <c r="M98">
        <v>0</v>
      </c>
      <c r="N98">
        <v>0</v>
      </c>
      <c r="O98">
        <v>0</v>
      </c>
      <c r="P98">
        <v>0</v>
      </c>
      <c r="Q98">
        <v>0</v>
      </c>
      <c r="R98">
        <v>0</v>
      </c>
      <c r="S98">
        <v>0</v>
      </c>
      <c r="T98">
        <v>0</v>
      </c>
      <c r="U98">
        <v>0</v>
      </c>
      <c r="V98">
        <v>0</v>
      </c>
      <c r="W98">
        <v>0</v>
      </c>
      <c r="X98">
        <v>0</v>
      </c>
      <c r="Y98">
        <v>0</v>
      </c>
      <c r="Z98">
        <v>0</v>
      </c>
      <c r="AA98">
        <v>0</v>
      </c>
      <c r="AB98">
        <v>0</v>
      </c>
      <c r="AC98">
        <v>0</v>
      </c>
      <c r="AD98">
        <v>0</v>
      </c>
      <c r="AE98">
        <v>0</v>
      </c>
      <c r="AF98">
        <v>0</v>
      </c>
      <c r="AG98">
        <v>0</v>
      </c>
      <c r="AH98">
        <v>0</v>
      </c>
      <c r="AI98">
        <v>5</v>
      </c>
      <c r="AJ98">
        <v>5</v>
      </c>
      <c r="AK98">
        <v>5</v>
      </c>
      <c r="AL98">
        <v>5</v>
      </c>
      <c r="AM98">
        <v>5</v>
      </c>
      <c r="AN98">
        <v>5</v>
      </c>
      <c r="AO98">
        <v>5</v>
      </c>
      <c r="AP98">
        <v>5</v>
      </c>
      <c r="AQ98">
        <v>100</v>
      </c>
      <c r="AR98">
        <v>100</v>
      </c>
      <c r="AS98">
        <v>100</v>
      </c>
      <c r="AT98">
        <v>100</v>
      </c>
      <c r="AU98">
        <v>100</v>
      </c>
      <c r="AV98">
        <v>100</v>
      </c>
      <c r="AW98">
        <v>100</v>
      </c>
      <c r="AX98">
        <v>100</v>
      </c>
      <c r="AY98">
        <v>12.5</v>
      </c>
      <c r="AZ98">
        <v>12.5</v>
      </c>
      <c r="BA98">
        <v>12.5</v>
      </c>
      <c r="BB98">
        <v>12.5</v>
      </c>
      <c r="BC98">
        <v>12.5</v>
      </c>
      <c r="BD98">
        <v>12.5</v>
      </c>
      <c r="BE98">
        <v>12.5</v>
      </c>
      <c r="BF98">
        <v>12.5</v>
      </c>
      <c r="BG98">
        <v>100</v>
      </c>
      <c r="BH98">
        <v>100</v>
      </c>
      <c r="BI98">
        <v>100</v>
      </c>
      <c r="BJ98">
        <v>100</v>
      </c>
      <c r="BK98">
        <v>100</v>
      </c>
      <c r="BL98">
        <v>100</v>
      </c>
      <c r="BM98">
        <v>100</v>
      </c>
      <c r="BN98">
        <v>100</v>
      </c>
      <c r="BO98">
        <v>0</v>
      </c>
      <c r="BP98">
        <v>0</v>
      </c>
      <c r="BQ98">
        <v>0</v>
      </c>
      <c r="BR98">
        <v>0</v>
      </c>
      <c r="BS98">
        <v>51</v>
      </c>
      <c r="BT98">
        <v>28</v>
      </c>
    </row>
    <row r="99" spans="1:72" x14ac:dyDescent="0.25">
      <c r="A99">
        <v>129</v>
      </c>
      <c r="B99" t="s">
        <v>273</v>
      </c>
      <c r="C99">
        <v>0</v>
      </c>
      <c r="D99">
        <v>0</v>
      </c>
      <c r="E99">
        <v>0</v>
      </c>
      <c r="F99">
        <v>0</v>
      </c>
      <c r="G99">
        <v>0</v>
      </c>
      <c r="H99">
        <v>0</v>
      </c>
      <c r="I99">
        <v>0</v>
      </c>
      <c r="J99">
        <v>0</v>
      </c>
      <c r="K99">
        <v>0</v>
      </c>
      <c r="L99">
        <v>0</v>
      </c>
      <c r="M99">
        <v>0</v>
      </c>
      <c r="N99">
        <v>0</v>
      </c>
      <c r="O99">
        <v>0</v>
      </c>
      <c r="P99">
        <v>0</v>
      </c>
      <c r="Q99">
        <v>0</v>
      </c>
      <c r="R99">
        <v>0</v>
      </c>
      <c r="S99">
        <v>0</v>
      </c>
      <c r="T99">
        <v>0</v>
      </c>
      <c r="U99">
        <v>0</v>
      </c>
      <c r="V99">
        <v>0</v>
      </c>
      <c r="W99">
        <v>0</v>
      </c>
      <c r="X99">
        <v>0</v>
      </c>
      <c r="Y99">
        <v>0</v>
      </c>
      <c r="Z99">
        <v>0</v>
      </c>
      <c r="AA99">
        <v>0</v>
      </c>
      <c r="AB99">
        <v>0</v>
      </c>
      <c r="AC99">
        <v>0</v>
      </c>
      <c r="AD99">
        <v>0</v>
      </c>
      <c r="AE99">
        <v>0</v>
      </c>
      <c r="AF99">
        <v>0</v>
      </c>
      <c r="AG99">
        <v>0</v>
      </c>
      <c r="AH99">
        <v>0</v>
      </c>
      <c r="AI99">
        <v>100</v>
      </c>
      <c r="AJ99">
        <v>100</v>
      </c>
      <c r="AK99">
        <v>100</v>
      </c>
      <c r="AL99">
        <v>100</v>
      </c>
      <c r="AM99">
        <v>100</v>
      </c>
      <c r="AN99">
        <v>100</v>
      </c>
      <c r="AO99">
        <v>100</v>
      </c>
      <c r="AP99">
        <v>100</v>
      </c>
      <c r="AQ99">
        <v>85</v>
      </c>
      <c r="AR99">
        <v>85</v>
      </c>
      <c r="AS99">
        <v>85</v>
      </c>
      <c r="AT99">
        <v>85</v>
      </c>
      <c r="AU99">
        <v>85</v>
      </c>
      <c r="AV99">
        <v>85</v>
      </c>
      <c r="AW99">
        <v>85</v>
      </c>
      <c r="AX99">
        <v>85</v>
      </c>
      <c r="AY99">
        <v>30</v>
      </c>
      <c r="AZ99">
        <v>30</v>
      </c>
      <c r="BA99">
        <v>30</v>
      </c>
      <c r="BB99">
        <v>30</v>
      </c>
      <c r="BC99">
        <v>30</v>
      </c>
      <c r="BD99">
        <v>30</v>
      </c>
      <c r="BE99">
        <v>30</v>
      </c>
      <c r="BF99">
        <v>30</v>
      </c>
      <c r="BG99">
        <v>50</v>
      </c>
      <c r="BH99">
        <v>50</v>
      </c>
      <c r="BI99">
        <v>50</v>
      </c>
      <c r="BJ99">
        <v>50</v>
      </c>
      <c r="BK99">
        <v>50</v>
      </c>
      <c r="BL99">
        <v>50</v>
      </c>
      <c r="BM99">
        <v>50</v>
      </c>
      <c r="BN99">
        <v>50</v>
      </c>
      <c r="BO99">
        <v>0</v>
      </c>
      <c r="BP99">
        <v>0</v>
      </c>
      <c r="BQ99">
        <v>0</v>
      </c>
      <c r="BR99">
        <v>0</v>
      </c>
      <c r="BS99">
        <v>53</v>
      </c>
      <c r="BT99">
        <v>28</v>
      </c>
    </row>
    <row r="100" spans="1:72" x14ac:dyDescent="0.25">
      <c r="A100">
        <v>130</v>
      </c>
      <c r="B100" t="s">
        <v>274</v>
      </c>
      <c r="C100">
        <v>0</v>
      </c>
      <c r="D100">
        <v>0</v>
      </c>
      <c r="E100">
        <v>0</v>
      </c>
      <c r="F100">
        <v>0</v>
      </c>
      <c r="G100">
        <v>0</v>
      </c>
      <c r="H100">
        <v>0</v>
      </c>
      <c r="I100">
        <v>0</v>
      </c>
      <c r="J100">
        <v>0</v>
      </c>
      <c r="K100">
        <v>0</v>
      </c>
      <c r="L100">
        <v>0</v>
      </c>
      <c r="M100">
        <v>0</v>
      </c>
      <c r="N100">
        <v>0</v>
      </c>
      <c r="O100">
        <v>0</v>
      </c>
      <c r="P100">
        <v>0</v>
      </c>
      <c r="Q100">
        <v>0</v>
      </c>
      <c r="R100">
        <v>0</v>
      </c>
      <c r="S100">
        <v>0</v>
      </c>
      <c r="T100">
        <v>0</v>
      </c>
      <c r="U100">
        <v>0</v>
      </c>
      <c r="V100">
        <v>0</v>
      </c>
      <c r="W100">
        <v>0</v>
      </c>
      <c r="X100">
        <v>0</v>
      </c>
      <c r="Y100">
        <v>0</v>
      </c>
      <c r="Z100">
        <v>0</v>
      </c>
      <c r="AA100">
        <v>0</v>
      </c>
      <c r="AB100">
        <v>0</v>
      </c>
      <c r="AC100">
        <v>0</v>
      </c>
      <c r="AD100">
        <v>0</v>
      </c>
      <c r="AE100">
        <v>0</v>
      </c>
      <c r="AF100">
        <v>0</v>
      </c>
      <c r="AG100">
        <v>0</v>
      </c>
      <c r="AH100">
        <v>0</v>
      </c>
      <c r="AI100">
        <v>36</v>
      </c>
      <c r="AJ100">
        <v>36</v>
      </c>
      <c r="AK100">
        <v>36</v>
      </c>
      <c r="AL100">
        <v>36</v>
      </c>
      <c r="AM100">
        <v>36</v>
      </c>
      <c r="AN100">
        <v>36</v>
      </c>
      <c r="AO100">
        <v>36</v>
      </c>
      <c r="AP100">
        <v>36</v>
      </c>
      <c r="AQ100">
        <v>30</v>
      </c>
      <c r="AR100">
        <v>30</v>
      </c>
      <c r="AS100">
        <v>30</v>
      </c>
      <c r="AT100">
        <v>30</v>
      </c>
      <c r="AU100">
        <v>30</v>
      </c>
      <c r="AV100">
        <v>30</v>
      </c>
      <c r="AW100">
        <v>30</v>
      </c>
      <c r="AX100">
        <v>30</v>
      </c>
      <c r="AY100">
        <v>12</v>
      </c>
      <c r="AZ100">
        <v>12</v>
      </c>
      <c r="BA100">
        <v>12</v>
      </c>
      <c r="BB100">
        <v>12</v>
      </c>
      <c r="BC100">
        <v>12</v>
      </c>
      <c r="BD100">
        <v>12</v>
      </c>
      <c r="BE100">
        <v>12</v>
      </c>
      <c r="BF100">
        <v>12</v>
      </c>
      <c r="BG100">
        <v>12</v>
      </c>
      <c r="BH100">
        <v>12</v>
      </c>
      <c r="BI100">
        <v>12</v>
      </c>
      <c r="BJ100">
        <v>12</v>
      </c>
      <c r="BK100">
        <v>12</v>
      </c>
      <c r="BL100">
        <v>12</v>
      </c>
      <c r="BM100">
        <v>12</v>
      </c>
      <c r="BN100">
        <v>12</v>
      </c>
      <c r="BO100">
        <v>6</v>
      </c>
      <c r="BP100">
        <v>0</v>
      </c>
      <c r="BQ100">
        <v>2</v>
      </c>
      <c r="BR100">
        <v>2</v>
      </c>
      <c r="BS100">
        <v>28</v>
      </c>
      <c r="BT100">
        <v>28</v>
      </c>
    </row>
    <row r="101" spans="1:72" x14ac:dyDescent="0.25">
      <c r="A101">
        <v>131</v>
      </c>
      <c r="B101" t="s">
        <v>275</v>
      </c>
      <c r="C101">
        <v>0</v>
      </c>
      <c r="D101">
        <v>0</v>
      </c>
      <c r="E101">
        <v>0</v>
      </c>
      <c r="F101">
        <v>0</v>
      </c>
      <c r="G101">
        <v>0</v>
      </c>
      <c r="H101">
        <v>0</v>
      </c>
      <c r="I101">
        <v>0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0</v>
      </c>
      <c r="P101">
        <v>0</v>
      </c>
      <c r="Q101">
        <v>0</v>
      </c>
      <c r="R101">
        <v>0</v>
      </c>
      <c r="S101">
        <v>0</v>
      </c>
      <c r="T101">
        <v>0</v>
      </c>
      <c r="U101">
        <v>0</v>
      </c>
      <c r="V101">
        <v>0</v>
      </c>
      <c r="W101">
        <v>0</v>
      </c>
      <c r="X101">
        <v>0</v>
      </c>
      <c r="Y101">
        <v>0</v>
      </c>
      <c r="Z101">
        <v>0</v>
      </c>
      <c r="AA101">
        <v>0</v>
      </c>
      <c r="AB101">
        <v>0</v>
      </c>
      <c r="AC101">
        <v>0</v>
      </c>
      <c r="AD101">
        <v>0</v>
      </c>
      <c r="AE101">
        <v>0</v>
      </c>
      <c r="AF101">
        <v>0</v>
      </c>
      <c r="AG101">
        <v>0</v>
      </c>
      <c r="AH101">
        <v>0</v>
      </c>
      <c r="AI101">
        <v>5</v>
      </c>
      <c r="AJ101">
        <v>5</v>
      </c>
      <c r="AK101">
        <v>5</v>
      </c>
      <c r="AL101">
        <v>5</v>
      </c>
      <c r="AM101">
        <v>5</v>
      </c>
      <c r="AN101">
        <v>5</v>
      </c>
      <c r="AO101">
        <v>5</v>
      </c>
      <c r="AP101">
        <v>5</v>
      </c>
      <c r="AQ101">
        <v>0</v>
      </c>
      <c r="AR101">
        <v>0</v>
      </c>
      <c r="AS101">
        <v>0</v>
      </c>
      <c r="AT101">
        <v>0</v>
      </c>
      <c r="AU101">
        <v>0</v>
      </c>
      <c r="AV101">
        <v>0</v>
      </c>
      <c r="AW101">
        <v>0</v>
      </c>
      <c r="AX101">
        <v>0</v>
      </c>
      <c r="AY101">
        <v>70</v>
      </c>
      <c r="AZ101">
        <v>70</v>
      </c>
      <c r="BA101">
        <v>70</v>
      </c>
      <c r="BB101">
        <v>70</v>
      </c>
      <c r="BC101">
        <v>70</v>
      </c>
      <c r="BD101">
        <v>70</v>
      </c>
      <c r="BE101">
        <v>70</v>
      </c>
      <c r="BF101">
        <v>70</v>
      </c>
      <c r="BG101">
        <v>12.5</v>
      </c>
      <c r="BH101">
        <v>12.5</v>
      </c>
      <c r="BI101">
        <v>12.5</v>
      </c>
      <c r="BJ101">
        <v>12.5</v>
      </c>
      <c r="BK101">
        <v>12.5</v>
      </c>
      <c r="BL101">
        <v>12.5</v>
      </c>
      <c r="BM101">
        <v>12.5</v>
      </c>
      <c r="BN101">
        <v>12.5</v>
      </c>
      <c r="BO101">
        <v>0</v>
      </c>
      <c r="BP101">
        <v>0</v>
      </c>
      <c r="BQ101">
        <v>0</v>
      </c>
      <c r="BR101">
        <v>0</v>
      </c>
      <c r="BS101">
        <v>166</v>
      </c>
      <c r="BT101">
        <v>28</v>
      </c>
    </row>
    <row r="102" spans="1:72" x14ac:dyDescent="0.25">
      <c r="A102">
        <v>132</v>
      </c>
      <c r="B102" t="s">
        <v>276</v>
      </c>
      <c r="C102">
        <v>0</v>
      </c>
      <c r="D102">
        <v>0</v>
      </c>
      <c r="E102">
        <v>0</v>
      </c>
      <c r="F102">
        <v>0</v>
      </c>
      <c r="G102">
        <v>0</v>
      </c>
      <c r="H102">
        <v>0</v>
      </c>
      <c r="I102">
        <v>0</v>
      </c>
      <c r="J102">
        <v>0</v>
      </c>
      <c r="K102">
        <v>0</v>
      </c>
      <c r="L102">
        <v>0</v>
      </c>
      <c r="M102">
        <v>0</v>
      </c>
      <c r="N102">
        <v>0</v>
      </c>
      <c r="O102">
        <v>0</v>
      </c>
      <c r="P102">
        <v>0</v>
      </c>
      <c r="Q102">
        <v>0</v>
      </c>
      <c r="R102">
        <v>0</v>
      </c>
      <c r="S102">
        <v>0</v>
      </c>
      <c r="T102">
        <v>0</v>
      </c>
      <c r="U102">
        <v>0</v>
      </c>
      <c r="V102">
        <v>0</v>
      </c>
      <c r="W102">
        <v>0</v>
      </c>
      <c r="X102">
        <v>0</v>
      </c>
      <c r="Y102">
        <v>0</v>
      </c>
      <c r="Z102">
        <v>0</v>
      </c>
      <c r="AA102">
        <v>0</v>
      </c>
      <c r="AB102">
        <v>0</v>
      </c>
      <c r="AC102">
        <v>0</v>
      </c>
      <c r="AD102">
        <v>0</v>
      </c>
      <c r="AE102">
        <v>0</v>
      </c>
      <c r="AF102">
        <v>0</v>
      </c>
      <c r="AG102">
        <v>0</v>
      </c>
      <c r="AH102">
        <v>0</v>
      </c>
      <c r="AI102">
        <v>70</v>
      </c>
      <c r="AJ102">
        <v>70</v>
      </c>
      <c r="AK102">
        <v>70</v>
      </c>
      <c r="AL102">
        <v>70</v>
      </c>
      <c r="AM102">
        <v>70</v>
      </c>
      <c r="AN102">
        <v>70</v>
      </c>
      <c r="AO102">
        <v>70</v>
      </c>
      <c r="AP102">
        <v>70</v>
      </c>
      <c r="AQ102">
        <v>5</v>
      </c>
      <c r="AR102">
        <v>5</v>
      </c>
      <c r="AS102">
        <v>5</v>
      </c>
      <c r="AT102">
        <v>5</v>
      </c>
      <c r="AU102">
        <v>5</v>
      </c>
      <c r="AV102">
        <v>5</v>
      </c>
      <c r="AW102">
        <v>5</v>
      </c>
      <c r="AX102">
        <v>5</v>
      </c>
      <c r="AY102">
        <v>37.5</v>
      </c>
      <c r="AZ102">
        <v>37.5</v>
      </c>
      <c r="BA102">
        <v>37.5</v>
      </c>
      <c r="BB102">
        <v>37.5</v>
      </c>
      <c r="BC102">
        <v>37.5</v>
      </c>
      <c r="BD102">
        <v>37.5</v>
      </c>
      <c r="BE102">
        <v>37.5</v>
      </c>
      <c r="BF102">
        <v>37.5</v>
      </c>
      <c r="BG102">
        <v>20</v>
      </c>
      <c r="BH102">
        <v>20</v>
      </c>
      <c r="BI102">
        <v>20</v>
      </c>
      <c r="BJ102">
        <v>20</v>
      </c>
      <c r="BK102">
        <v>20</v>
      </c>
      <c r="BL102">
        <v>20</v>
      </c>
      <c r="BM102">
        <v>20</v>
      </c>
      <c r="BN102">
        <v>20</v>
      </c>
      <c r="BO102">
        <v>0</v>
      </c>
      <c r="BP102">
        <v>0</v>
      </c>
      <c r="BQ102">
        <v>0</v>
      </c>
      <c r="BR102">
        <v>0</v>
      </c>
      <c r="BS102">
        <v>29</v>
      </c>
      <c r="BT102">
        <v>40</v>
      </c>
    </row>
    <row r="103" spans="1:72" x14ac:dyDescent="0.25">
      <c r="A103">
        <v>133</v>
      </c>
      <c r="B103" t="s">
        <v>277</v>
      </c>
      <c r="C103">
        <v>0</v>
      </c>
      <c r="D103">
        <v>0</v>
      </c>
      <c r="E103">
        <v>0</v>
      </c>
      <c r="F103">
        <v>0</v>
      </c>
      <c r="G103">
        <v>0</v>
      </c>
      <c r="H103">
        <v>0</v>
      </c>
      <c r="I103">
        <v>0</v>
      </c>
      <c r="J103">
        <v>0</v>
      </c>
      <c r="K103">
        <v>0</v>
      </c>
      <c r="L103">
        <v>0</v>
      </c>
      <c r="M103">
        <v>0</v>
      </c>
      <c r="N103">
        <v>0</v>
      </c>
      <c r="O103">
        <v>0</v>
      </c>
      <c r="P103">
        <v>0</v>
      </c>
      <c r="Q103">
        <v>0</v>
      </c>
      <c r="R103">
        <v>0</v>
      </c>
      <c r="S103">
        <v>0</v>
      </c>
      <c r="T103">
        <v>0</v>
      </c>
      <c r="U103">
        <v>0</v>
      </c>
      <c r="V103">
        <v>0</v>
      </c>
      <c r="W103">
        <v>0</v>
      </c>
      <c r="X103">
        <v>0</v>
      </c>
      <c r="Y103">
        <v>0</v>
      </c>
      <c r="Z103">
        <v>0</v>
      </c>
      <c r="AA103">
        <v>0</v>
      </c>
      <c r="AB103">
        <v>0</v>
      </c>
      <c r="AC103">
        <v>0</v>
      </c>
      <c r="AD103">
        <v>0</v>
      </c>
      <c r="AE103">
        <v>0</v>
      </c>
      <c r="AF103">
        <v>0</v>
      </c>
      <c r="AG103">
        <v>0</v>
      </c>
      <c r="AH103">
        <v>0</v>
      </c>
      <c r="AI103">
        <v>100</v>
      </c>
      <c r="AJ103">
        <v>100</v>
      </c>
      <c r="AK103">
        <v>100</v>
      </c>
      <c r="AL103">
        <v>100</v>
      </c>
      <c r="AM103">
        <v>100</v>
      </c>
      <c r="AN103">
        <v>100</v>
      </c>
      <c r="AO103">
        <v>100</v>
      </c>
      <c r="AP103">
        <v>100</v>
      </c>
      <c r="AQ103">
        <v>70</v>
      </c>
      <c r="AR103">
        <v>70</v>
      </c>
      <c r="AS103">
        <v>70</v>
      </c>
      <c r="AT103">
        <v>70</v>
      </c>
      <c r="AU103">
        <v>70</v>
      </c>
      <c r="AV103">
        <v>70</v>
      </c>
      <c r="AW103">
        <v>70</v>
      </c>
      <c r="AX103">
        <v>70</v>
      </c>
      <c r="AY103">
        <v>50</v>
      </c>
      <c r="AZ103">
        <v>50</v>
      </c>
      <c r="BA103">
        <v>50</v>
      </c>
      <c r="BB103">
        <v>50</v>
      </c>
      <c r="BC103">
        <v>50</v>
      </c>
      <c r="BD103">
        <v>50</v>
      </c>
      <c r="BE103">
        <v>50</v>
      </c>
      <c r="BF103">
        <v>50</v>
      </c>
      <c r="BG103">
        <v>32.5</v>
      </c>
      <c r="BH103">
        <v>32.5</v>
      </c>
      <c r="BI103">
        <v>32.5</v>
      </c>
      <c r="BJ103">
        <v>32.5</v>
      </c>
      <c r="BK103">
        <v>32.5</v>
      </c>
      <c r="BL103">
        <v>32.5</v>
      </c>
      <c r="BM103">
        <v>32.5</v>
      </c>
      <c r="BN103">
        <v>32.5</v>
      </c>
      <c r="BO103">
        <v>0</v>
      </c>
      <c r="BP103">
        <v>0</v>
      </c>
      <c r="BQ103">
        <v>0</v>
      </c>
      <c r="BR103">
        <v>0</v>
      </c>
      <c r="BS103">
        <v>40</v>
      </c>
      <c r="BT103">
        <v>40</v>
      </c>
    </row>
    <row r="104" spans="1:72" x14ac:dyDescent="0.25">
      <c r="A104">
        <v>134</v>
      </c>
      <c r="B104" t="s">
        <v>278</v>
      </c>
      <c r="C104">
        <v>0</v>
      </c>
      <c r="D104">
        <v>0</v>
      </c>
      <c r="E104">
        <v>0</v>
      </c>
      <c r="F104">
        <v>0</v>
      </c>
      <c r="G104">
        <v>0</v>
      </c>
      <c r="H104">
        <v>0</v>
      </c>
      <c r="I104">
        <v>0</v>
      </c>
      <c r="J104">
        <v>0</v>
      </c>
      <c r="K104">
        <v>0</v>
      </c>
      <c r="L104">
        <v>0</v>
      </c>
      <c r="M104">
        <v>0</v>
      </c>
      <c r="N104">
        <v>0</v>
      </c>
      <c r="O104">
        <v>0</v>
      </c>
      <c r="P104">
        <v>0</v>
      </c>
      <c r="Q104">
        <v>0</v>
      </c>
      <c r="R104">
        <v>0</v>
      </c>
      <c r="S104">
        <v>0</v>
      </c>
      <c r="T104">
        <v>0</v>
      </c>
      <c r="U104">
        <v>0</v>
      </c>
      <c r="V104">
        <v>0</v>
      </c>
      <c r="W104">
        <v>0</v>
      </c>
      <c r="X104">
        <v>0</v>
      </c>
      <c r="Y104">
        <v>0</v>
      </c>
      <c r="Z104">
        <v>0</v>
      </c>
      <c r="AA104">
        <v>0</v>
      </c>
      <c r="AB104">
        <v>0</v>
      </c>
      <c r="AC104">
        <v>0</v>
      </c>
      <c r="AD104">
        <v>0</v>
      </c>
      <c r="AE104">
        <v>0</v>
      </c>
      <c r="AF104">
        <v>0</v>
      </c>
      <c r="AG104">
        <v>0</v>
      </c>
      <c r="AH104">
        <v>0</v>
      </c>
      <c r="AI104">
        <v>30</v>
      </c>
      <c r="AJ104">
        <v>30</v>
      </c>
      <c r="AK104">
        <v>30</v>
      </c>
      <c r="AL104">
        <v>30</v>
      </c>
      <c r="AM104">
        <v>30</v>
      </c>
      <c r="AN104">
        <v>30</v>
      </c>
      <c r="AO104">
        <v>30</v>
      </c>
      <c r="AP104">
        <v>30</v>
      </c>
      <c r="AQ104">
        <v>0</v>
      </c>
      <c r="AR104">
        <v>0</v>
      </c>
      <c r="AS104">
        <v>0</v>
      </c>
      <c r="AT104">
        <v>0</v>
      </c>
      <c r="AU104">
        <v>0</v>
      </c>
      <c r="AV104">
        <v>0</v>
      </c>
      <c r="AW104">
        <v>0</v>
      </c>
      <c r="AX104">
        <v>0</v>
      </c>
      <c r="AY104">
        <v>0</v>
      </c>
      <c r="AZ104">
        <v>0</v>
      </c>
      <c r="BA104">
        <v>0</v>
      </c>
      <c r="BB104">
        <v>0</v>
      </c>
      <c r="BC104">
        <v>0</v>
      </c>
      <c r="BD104">
        <v>0</v>
      </c>
      <c r="BE104">
        <v>0</v>
      </c>
      <c r="BF104">
        <v>0</v>
      </c>
      <c r="BG104">
        <v>0</v>
      </c>
      <c r="BH104">
        <v>0</v>
      </c>
      <c r="BI104">
        <v>0</v>
      </c>
      <c r="BJ104">
        <v>0</v>
      </c>
      <c r="BK104">
        <v>0</v>
      </c>
      <c r="BL104">
        <v>0</v>
      </c>
      <c r="BM104">
        <v>0</v>
      </c>
      <c r="BN104">
        <v>0</v>
      </c>
      <c r="BO104">
        <v>0</v>
      </c>
      <c r="BP104">
        <v>0</v>
      </c>
      <c r="BQ104">
        <v>0</v>
      </c>
      <c r="BR104">
        <v>0</v>
      </c>
      <c r="BS104">
        <v>26</v>
      </c>
      <c r="BT104">
        <v>40</v>
      </c>
    </row>
    <row r="105" spans="1:72" x14ac:dyDescent="0.25">
      <c r="A105">
        <v>135</v>
      </c>
      <c r="B105" t="s">
        <v>279</v>
      </c>
      <c r="C105">
        <v>0</v>
      </c>
      <c r="D105">
        <v>0</v>
      </c>
      <c r="E105">
        <v>0</v>
      </c>
      <c r="F105">
        <v>0</v>
      </c>
      <c r="G105">
        <v>0</v>
      </c>
      <c r="H105">
        <v>0</v>
      </c>
      <c r="I105">
        <v>0</v>
      </c>
      <c r="J105">
        <v>0</v>
      </c>
      <c r="K105">
        <v>0</v>
      </c>
      <c r="L105">
        <v>0</v>
      </c>
      <c r="M105">
        <v>0</v>
      </c>
      <c r="N105">
        <v>0</v>
      </c>
      <c r="O105">
        <v>0</v>
      </c>
      <c r="P105">
        <v>0</v>
      </c>
      <c r="Q105">
        <v>0</v>
      </c>
      <c r="R105">
        <v>0</v>
      </c>
      <c r="S105">
        <v>0</v>
      </c>
      <c r="T105">
        <v>0</v>
      </c>
      <c r="U105">
        <v>0</v>
      </c>
      <c r="V105">
        <v>0</v>
      </c>
      <c r="W105">
        <v>0</v>
      </c>
      <c r="X105">
        <v>0</v>
      </c>
      <c r="Y105">
        <v>0</v>
      </c>
      <c r="Z105">
        <v>0</v>
      </c>
      <c r="AA105">
        <v>0</v>
      </c>
      <c r="AB105">
        <v>0</v>
      </c>
      <c r="AC105">
        <v>0</v>
      </c>
      <c r="AD105">
        <v>0</v>
      </c>
      <c r="AE105">
        <v>0</v>
      </c>
      <c r="AF105">
        <v>0</v>
      </c>
      <c r="AG105">
        <v>0</v>
      </c>
      <c r="AH105">
        <v>0</v>
      </c>
      <c r="AI105">
        <v>100</v>
      </c>
      <c r="AJ105">
        <v>100</v>
      </c>
      <c r="AK105">
        <v>100</v>
      </c>
      <c r="AL105">
        <v>100</v>
      </c>
      <c r="AM105">
        <v>100</v>
      </c>
      <c r="AN105">
        <v>100</v>
      </c>
      <c r="AO105">
        <v>100</v>
      </c>
      <c r="AP105">
        <v>100</v>
      </c>
      <c r="AQ105">
        <v>100</v>
      </c>
      <c r="AR105">
        <v>100</v>
      </c>
      <c r="AS105">
        <v>100</v>
      </c>
      <c r="AT105">
        <v>100</v>
      </c>
      <c r="AU105">
        <v>100</v>
      </c>
      <c r="AV105">
        <v>100</v>
      </c>
      <c r="AW105">
        <v>100</v>
      </c>
      <c r="AX105">
        <v>100</v>
      </c>
      <c r="AY105">
        <v>10</v>
      </c>
      <c r="AZ105">
        <v>10</v>
      </c>
      <c r="BA105">
        <v>10</v>
      </c>
      <c r="BB105">
        <v>10</v>
      </c>
      <c r="BC105">
        <v>10</v>
      </c>
      <c r="BD105">
        <v>10</v>
      </c>
      <c r="BE105">
        <v>10</v>
      </c>
      <c r="BF105">
        <v>10</v>
      </c>
      <c r="BG105">
        <v>35</v>
      </c>
      <c r="BH105">
        <v>35</v>
      </c>
      <c r="BI105">
        <v>35</v>
      </c>
      <c r="BJ105">
        <v>35</v>
      </c>
      <c r="BK105">
        <v>35</v>
      </c>
      <c r="BL105">
        <v>35</v>
      </c>
      <c r="BM105">
        <v>35</v>
      </c>
      <c r="BN105">
        <v>35</v>
      </c>
      <c r="BO105">
        <v>0</v>
      </c>
      <c r="BP105">
        <v>0</v>
      </c>
      <c r="BQ105">
        <v>0</v>
      </c>
      <c r="BR105">
        <v>0</v>
      </c>
      <c r="BS105">
        <v>81</v>
      </c>
      <c r="BT105">
        <v>40</v>
      </c>
    </row>
    <row r="106" spans="1:72" x14ac:dyDescent="0.25">
      <c r="A106">
        <v>136</v>
      </c>
      <c r="B106" t="s">
        <v>280</v>
      </c>
      <c r="C106">
        <v>0</v>
      </c>
      <c r="D106">
        <v>0</v>
      </c>
      <c r="E106">
        <v>0</v>
      </c>
      <c r="F106">
        <v>0</v>
      </c>
      <c r="G106">
        <v>0</v>
      </c>
      <c r="H106">
        <v>0</v>
      </c>
      <c r="I106">
        <v>0</v>
      </c>
      <c r="J106">
        <v>0</v>
      </c>
      <c r="K106">
        <v>0</v>
      </c>
      <c r="L106">
        <v>0</v>
      </c>
      <c r="M106">
        <v>0</v>
      </c>
      <c r="N106">
        <v>0</v>
      </c>
      <c r="O106">
        <v>0</v>
      </c>
      <c r="P106">
        <v>0</v>
      </c>
      <c r="Q106">
        <v>0</v>
      </c>
      <c r="R106">
        <v>0</v>
      </c>
      <c r="S106">
        <v>0</v>
      </c>
      <c r="T106">
        <v>0</v>
      </c>
      <c r="U106">
        <v>0</v>
      </c>
      <c r="V106">
        <v>0</v>
      </c>
      <c r="W106">
        <v>0</v>
      </c>
      <c r="X106">
        <v>0</v>
      </c>
      <c r="Y106">
        <v>0</v>
      </c>
      <c r="Z106">
        <v>0</v>
      </c>
      <c r="AA106">
        <v>0</v>
      </c>
      <c r="AB106">
        <v>0</v>
      </c>
      <c r="AC106">
        <v>0</v>
      </c>
      <c r="AD106">
        <v>0</v>
      </c>
      <c r="AE106">
        <v>0</v>
      </c>
      <c r="AF106">
        <v>0</v>
      </c>
      <c r="AG106">
        <v>0</v>
      </c>
      <c r="AH106">
        <v>0</v>
      </c>
      <c r="AI106">
        <v>100</v>
      </c>
      <c r="AJ106">
        <v>100</v>
      </c>
      <c r="AK106">
        <v>100</v>
      </c>
      <c r="AL106">
        <v>100</v>
      </c>
      <c r="AM106">
        <v>100</v>
      </c>
      <c r="AN106">
        <v>100</v>
      </c>
      <c r="AO106">
        <v>100</v>
      </c>
      <c r="AP106">
        <v>100</v>
      </c>
      <c r="AQ106">
        <v>0</v>
      </c>
      <c r="AR106">
        <v>0</v>
      </c>
      <c r="AS106">
        <v>0</v>
      </c>
      <c r="AT106">
        <v>0</v>
      </c>
      <c r="AU106">
        <v>0</v>
      </c>
      <c r="AV106">
        <v>0</v>
      </c>
      <c r="AW106">
        <v>0</v>
      </c>
      <c r="AX106">
        <v>0</v>
      </c>
      <c r="AY106">
        <v>0</v>
      </c>
      <c r="AZ106">
        <v>0</v>
      </c>
      <c r="BA106">
        <v>0</v>
      </c>
      <c r="BB106">
        <v>0</v>
      </c>
      <c r="BC106">
        <v>0</v>
      </c>
      <c r="BD106">
        <v>0</v>
      </c>
      <c r="BE106">
        <v>0</v>
      </c>
      <c r="BF106">
        <v>0</v>
      </c>
      <c r="BG106">
        <v>0</v>
      </c>
      <c r="BH106">
        <v>0</v>
      </c>
      <c r="BI106">
        <v>0</v>
      </c>
      <c r="BJ106">
        <v>0</v>
      </c>
      <c r="BK106">
        <v>0</v>
      </c>
      <c r="BL106">
        <v>0</v>
      </c>
      <c r="BM106">
        <v>0</v>
      </c>
      <c r="BN106">
        <v>0</v>
      </c>
      <c r="BO106">
        <v>0</v>
      </c>
      <c r="BP106">
        <v>0</v>
      </c>
      <c r="BQ106">
        <v>0</v>
      </c>
      <c r="BR106">
        <v>0</v>
      </c>
      <c r="BS106">
        <v>50</v>
      </c>
      <c r="BT106">
        <v>40</v>
      </c>
    </row>
    <row r="107" spans="1:72" x14ac:dyDescent="0.25">
      <c r="A107">
        <v>137</v>
      </c>
      <c r="B107" t="s">
        <v>281</v>
      </c>
      <c r="C107">
        <v>0</v>
      </c>
      <c r="D107">
        <v>0</v>
      </c>
      <c r="E107">
        <v>0</v>
      </c>
      <c r="F107">
        <v>0</v>
      </c>
      <c r="G107">
        <v>0</v>
      </c>
      <c r="H107">
        <v>0</v>
      </c>
      <c r="I107">
        <v>0</v>
      </c>
      <c r="J107">
        <v>0</v>
      </c>
      <c r="K107">
        <v>0</v>
      </c>
      <c r="L107">
        <v>0</v>
      </c>
      <c r="M107">
        <v>0</v>
      </c>
      <c r="N107">
        <v>0</v>
      </c>
      <c r="O107">
        <v>0</v>
      </c>
      <c r="P107">
        <v>0</v>
      </c>
      <c r="Q107">
        <v>0</v>
      </c>
      <c r="R107">
        <v>0</v>
      </c>
      <c r="S107">
        <v>0</v>
      </c>
      <c r="T107">
        <v>0</v>
      </c>
      <c r="U107">
        <v>0</v>
      </c>
      <c r="V107">
        <v>0</v>
      </c>
      <c r="W107">
        <v>0</v>
      </c>
      <c r="X107">
        <v>0</v>
      </c>
      <c r="Y107">
        <v>0</v>
      </c>
      <c r="Z107">
        <v>0</v>
      </c>
      <c r="AA107">
        <v>0</v>
      </c>
      <c r="AB107">
        <v>0</v>
      </c>
      <c r="AC107">
        <v>0</v>
      </c>
      <c r="AD107">
        <v>0</v>
      </c>
      <c r="AE107">
        <v>0</v>
      </c>
      <c r="AF107">
        <v>0</v>
      </c>
      <c r="AG107">
        <v>0</v>
      </c>
      <c r="AH107">
        <v>0</v>
      </c>
      <c r="AI107">
        <v>0</v>
      </c>
      <c r="AJ107">
        <v>0</v>
      </c>
      <c r="AK107">
        <v>0</v>
      </c>
      <c r="AL107">
        <v>0</v>
      </c>
      <c r="AM107">
        <v>0</v>
      </c>
      <c r="AN107">
        <v>0</v>
      </c>
      <c r="AO107">
        <v>0</v>
      </c>
      <c r="AP107">
        <v>0</v>
      </c>
      <c r="AQ107">
        <v>45</v>
      </c>
      <c r="AR107">
        <v>45</v>
      </c>
      <c r="AS107">
        <v>45</v>
      </c>
      <c r="AT107">
        <v>45</v>
      </c>
      <c r="AU107">
        <v>45</v>
      </c>
      <c r="AV107">
        <v>45</v>
      </c>
      <c r="AW107">
        <v>45</v>
      </c>
      <c r="AX107">
        <v>45</v>
      </c>
      <c r="AY107">
        <v>0</v>
      </c>
      <c r="AZ107">
        <v>0</v>
      </c>
      <c r="BA107">
        <v>0</v>
      </c>
      <c r="BB107">
        <v>0</v>
      </c>
      <c r="BC107">
        <v>0</v>
      </c>
      <c r="BD107">
        <v>0</v>
      </c>
      <c r="BE107">
        <v>0</v>
      </c>
      <c r="BF107">
        <v>0</v>
      </c>
      <c r="BG107">
        <v>0</v>
      </c>
      <c r="BH107">
        <v>0</v>
      </c>
      <c r="BI107">
        <v>0</v>
      </c>
      <c r="BJ107">
        <v>0</v>
      </c>
      <c r="BK107">
        <v>0</v>
      </c>
      <c r="BL107">
        <v>0</v>
      </c>
      <c r="BM107">
        <v>0</v>
      </c>
      <c r="BN107">
        <v>0</v>
      </c>
      <c r="BO107">
        <v>0</v>
      </c>
      <c r="BP107">
        <v>0</v>
      </c>
      <c r="BQ107">
        <v>0</v>
      </c>
      <c r="BR107">
        <v>0</v>
      </c>
      <c r="BS107">
        <v>75</v>
      </c>
      <c r="BT107">
        <v>40</v>
      </c>
    </row>
    <row r="108" spans="1:72" x14ac:dyDescent="0.25">
      <c r="A108">
        <v>138</v>
      </c>
      <c r="B108" t="s">
        <v>282</v>
      </c>
      <c r="C108">
        <v>0</v>
      </c>
      <c r="D108">
        <v>0</v>
      </c>
      <c r="E108">
        <v>0</v>
      </c>
      <c r="F108">
        <v>0</v>
      </c>
      <c r="G108">
        <v>0</v>
      </c>
      <c r="H108">
        <v>0</v>
      </c>
      <c r="I108">
        <v>0</v>
      </c>
      <c r="J108">
        <v>0</v>
      </c>
      <c r="K108">
        <v>0</v>
      </c>
      <c r="L108">
        <v>0</v>
      </c>
      <c r="M108">
        <v>0</v>
      </c>
      <c r="N108">
        <v>0</v>
      </c>
      <c r="O108">
        <v>0</v>
      </c>
      <c r="P108">
        <v>0</v>
      </c>
      <c r="Q108">
        <v>0</v>
      </c>
      <c r="R108">
        <v>0</v>
      </c>
      <c r="S108">
        <v>0</v>
      </c>
      <c r="T108">
        <v>0</v>
      </c>
      <c r="U108">
        <v>0</v>
      </c>
      <c r="V108">
        <v>0</v>
      </c>
      <c r="W108">
        <v>0</v>
      </c>
      <c r="X108">
        <v>0</v>
      </c>
      <c r="Y108">
        <v>0</v>
      </c>
      <c r="Z108">
        <v>0</v>
      </c>
      <c r="AA108">
        <v>0</v>
      </c>
      <c r="AB108">
        <v>0</v>
      </c>
      <c r="AC108">
        <v>0</v>
      </c>
      <c r="AD108">
        <v>0</v>
      </c>
      <c r="AE108">
        <v>0</v>
      </c>
      <c r="AF108">
        <v>0</v>
      </c>
      <c r="AG108">
        <v>0</v>
      </c>
      <c r="AH108">
        <v>0</v>
      </c>
      <c r="AI108">
        <v>100</v>
      </c>
      <c r="AJ108">
        <v>100</v>
      </c>
      <c r="AK108">
        <v>100</v>
      </c>
      <c r="AL108">
        <v>100</v>
      </c>
      <c r="AM108">
        <v>100</v>
      </c>
      <c r="AN108">
        <v>100</v>
      </c>
      <c r="AO108">
        <v>100</v>
      </c>
      <c r="AP108">
        <v>100</v>
      </c>
      <c r="AQ108">
        <v>0</v>
      </c>
      <c r="AR108">
        <v>0</v>
      </c>
      <c r="AS108">
        <v>0</v>
      </c>
      <c r="AT108">
        <v>0</v>
      </c>
      <c r="AU108">
        <v>0</v>
      </c>
      <c r="AV108">
        <v>0</v>
      </c>
      <c r="AW108">
        <v>0</v>
      </c>
      <c r="AX108">
        <v>0</v>
      </c>
      <c r="AY108">
        <v>0</v>
      </c>
      <c r="AZ108">
        <v>0</v>
      </c>
      <c r="BA108">
        <v>0</v>
      </c>
      <c r="BB108">
        <v>0</v>
      </c>
      <c r="BC108">
        <v>0</v>
      </c>
      <c r="BD108">
        <v>0</v>
      </c>
      <c r="BE108">
        <v>0</v>
      </c>
      <c r="BF108">
        <v>0</v>
      </c>
      <c r="BG108">
        <v>0</v>
      </c>
      <c r="BH108">
        <v>0</v>
      </c>
      <c r="BI108">
        <v>0</v>
      </c>
      <c r="BJ108">
        <v>0</v>
      </c>
      <c r="BK108">
        <v>0</v>
      </c>
      <c r="BL108">
        <v>0</v>
      </c>
      <c r="BM108">
        <v>0</v>
      </c>
      <c r="BN108">
        <v>0</v>
      </c>
      <c r="BO108">
        <v>0</v>
      </c>
      <c r="BP108">
        <v>0</v>
      </c>
      <c r="BQ108">
        <v>0</v>
      </c>
      <c r="BR108">
        <v>0</v>
      </c>
      <c r="BS108">
        <v>50</v>
      </c>
      <c r="BT108">
        <v>40</v>
      </c>
    </row>
    <row r="109" spans="1:72" x14ac:dyDescent="0.25">
      <c r="A109">
        <v>139</v>
      </c>
      <c r="B109" t="s">
        <v>283</v>
      </c>
      <c r="C109">
        <v>0</v>
      </c>
      <c r="D109">
        <v>0</v>
      </c>
      <c r="E109">
        <v>12.05</v>
      </c>
      <c r="F109">
        <v>0</v>
      </c>
      <c r="G109">
        <v>0</v>
      </c>
      <c r="H109">
        <v>0</v>
      </c>
      <c r="I109">
        <v>0</v>
      </c>
      <c r="J109">
        <v>0</v>
      </c>
      <c r="K109">
        <v>0</v>
      </c>
      <c r="L109">
        <v>0</v>
      </c>
      <c r="M109">
        <v>0</v>
      </c>
      <c r="N109">
        <v>0</v>
      </c>
      <c r="O109">
        <v>0</v>
      </c>
      <c r="P109">
        <v>0</v>
      </c>
      <c r="Q109">
        <v>0</v>
      </c>
      <c r="R109">
        <v>2.0099999999999998</v>
      </c>
      <c r="S109">
        <v>0</v>
      </c>
      <c r="T109">
        <v>0</v>
      </c>
      <c r="U109">
        <v>0</v>
      </c>
      <c r="V109">
        <v>0</v>
      </c>
      <c r="W109">
        <v>0</v>
      </c>
      <c r="X109">
        <v>0</v>
      </c>
      <c r="Y109">
        <v>0</v>
      </c>
      <c r="Z109">
        <v>0</v>
      </c>
      <c r="AA109">
        <v>0</v>
      </c>
      <c r="AB109">
        <v>0</v>
      </c>
      <c r="AC109">
        <v>0</v>
      </c>
      <c r="AD109">
        <v>0</v>
      </c>
      <c r="AE109">
        <v>0</v>
      </c>
      <c r="AF109">
        <v>0</v>
      </c>
      <c r="AG109">
        <v>0</v>
      </c>
      <c r="AH109">
        <v>0</v>
      </c>
      <c r="AI109">
        <v>102</v>
      </c>
      <c r="AJ109">
        <v>102</v>
      </c>
      <c r="AK109">
        <v>89.95</v>
      </c>
      <c r="AL109">
        <v>102</v>
      </c>
      <c r="AM109">
        <v>102</v>
      </c>
      <c r="AN109">
        <v>102</v>
      </c>
      <c r="AO109">
        <v>102</v>
      </c>
      <c r="AP109">
        <v>102</v>
      </c>
      <c r="AQ109">
        <v>73</v>
      </c>
      <c r="AR109">
        <v>73</v>
      </c>
      <c r="AS109">
        <v>73</v>
      </c>
      <c r="AT109">
        <v>73</v>
      </c>
      <c r="AU109">
        <v>73</v>
      </c>
      <c r="AV109">
        <v>73</v>
      </c>
      <c r="AW109">
        <v>73</v>
      </c>
      <c r="AX109">
        <v>70.989999999999995</v>
      </c>
      <c r="AY109">
        <v>50</v>
      </c>
      <c r="AZ109">
        <v>50</v>
      </c>
      <c r="BA109">
        <v>50</v>
      </c>
      <c r="BB109">
        <v>50</v>
      </c>
      <c r="BC109">
        <v>50</v>
      </c>
      <c r="BD109">
        <v>50</v>
      </c>
      <c r="BE109">
        <v>50</v>
      </c>
      <c r="BF109">
        <v>50</v>
      </c>
      <c r="BG109">
        <v>32.5</v>
      </c>
      <c r="BH109">
        <v>32.5</v>
      </c>
      <c r="BI109">
        <v>32.5</v>
      </c>
      <c r="BJ109">
        <v>32.5</v>
      </c>
      <c r="BK109">
        <v>32.5</v>
      </c>
      <c r="BL109">
        <v>32.5</v>
      </c>
      <c r="BM109">
        <v>32.5</v>
      </c>
      <c r="BN109">
        <v>32.5</v>
      </c>
      <c r="BO109">
        <v>2</v>
      </c>
      <c r="BP109">
        <v>3</v>
      </c>
      <c r="BQ109">
        <v>0</v>
      </c>
      <c r="BR109">
        <v>0</v>
      </c>
      <c r="BS109">
        <v>40</v>
      </c>
      <c r="BT109">
        <v>40</v>
      </c>
    </row>
    <row r="110" spans="1:72" x14ac:dyDescent="0.25">
      <c r="A110">
        <v>140</v>
      </c>
      <c r="B110" t="s">
        <v>284</v>
      </c>
      <c r="C110">
        <v>0</v>
      </c>
      <c r="D110">
        <v>0</v>
      </c>
      <c r="E110">
        <v>0</v>
      </c>
      <c r="F110">
        <v>0</v>
      </c>
      <c r="G110">
        <v>0</v>
      </c>
      <c r="H110">
        <v>0</v>
      </c>
      <c r="I110">
        <v>0</v>
      </c>
      <c r="J110">
        <v>0</v>
      </c>
      <c r="K110">
        <v>0</v>
      </c>
      <c r="L110">
        <v>0</v>
      </c>
      <c r="M110">
        <v>0</v>
      </c>
      <c r="N110">
        <v>0</v>
      </c>
      <c r="O110">
        <v>0</v>
      </c>
      <c r="P110">
        <v>0</v>
      </c>
      <c r="Q110">
        <v>0</v>
      </c>
      <c r="R110">
        <v>0</v>
      </c>
      <c r="S110">
        <v>0</v>
      </c>
      <c r="T110">
        <v>0</v>
      </c>
      <c r="U110">
        <v>0</v>
      </c>
      <c r="V110">
        <v>0</v>
      </c>
      <c r="W110">
        <v>0</v>
      </c>
      <c r="X110">
        <v>0</v>
      </c>
      <c r="Y110">
        <v>0</v>
      </c>
      <c r="Z110">
        <v>0</v>
      </c>
      <c r="AA110">
        <v>0</v>
      </c>
      <c r="AB110">
        <v>0</v>
      </c>
      <c r="AC110">
        <v>0</v>
      </c>
      <c r="AD110">
        <v>0</v>
      </c>
      <c r="AE110">
        <v>0</v>
      </c>
      <c r="AF110">
        <v>0</v>
      </c>
      <c r="AG110">
        <v>0</v>
      </c>
      <c r="AH110">
        <v>0</v>
      </c>
      <c r="AI110">
        <v>100</v>
      </c>
      <c r="AJ110">
        <v>100</v>
      </c>
      <c r="AK110">
        <v>100</v>
      </c>
      <c r="AL110">
        <v>100</v>
      </c>
      <c r="AM110">
        <v>100</v>
      </c>
      <c r="AN110">
        <v>100</v>
      </c>
      <c r="AO110">
        <v>100</v>
      </c>
      <c r="AP110">
        <v>100</v>
      </c>
      <c r="AQ110">
        <v>70</v>
      </c>
      <c r="AR110">
        <v>70</v>
      </c>
      <c r="AS110">
        <v>70</v>
      </c>
      <c r="AT110">
        <v>70</v>
      </c>
      <c r="AU110">
        <v>70</v>
      </c>
      <c r="AV110">
        <v>70</v>
      </c>
      <c r="AW110">
        <v>70</v>
      </c>
      <c r="AX110">
        <v>70</v>
      </c>
      <c r="AY110">
        <v>50</v>
      </c>
      <c r="AZ110">
        <v>50</v>
      </c>
      <c r="BA110">
        <v>50</v>
      </c>
      <c r="BB110">
        <v>50</v>
      </c>
      <c r="BC110">
        <v>50</v>
      </c>
      <c r="BD110">
        <v>50</v>
      </c>
      <c r="BE110">
        <v>50</v>
      </c>
      <c r="BF110">
        <v>50</v>
      </c>
      <c r="BG110">
        <v>32.5</v>
      </c>
      <c r="BH110">
        <v>32.5</v>
      </c>
      <c r="BI110">
        <v>32.5</v>
      </c>
      <c r="BJ110">
        <v>32.5</v>
      </c>
      <c r="BK110">
        <v>32.5</v>
      </c>
      <c r="BL110">
        <v>32.5</v>
      </c>
      <c r="BM110">
        <v>32.5</v>
      </c>
      <c r="BN110">
        <v>32.5</v>
      </c>
      <c r="BO110">
        <v>0</v>
      </c>
      <c r="BP110">
        <v>0</v>
      </c>
      <c r="BQ110">
        <v>0</v>
      </c>
      <c r="BR110">
        <v>0</v>
      </c>
      <c r="BS110">
        <v>40</v>
      </c>
      <c r="BT110">
        <v>40</v>
      </c>
    </row>
    <row r="111" spans="1:72" x14ac:dyDescent="0.25">
      <c r="A111">
        <v>141</v>
      </c>
      <c r="B111" t="s">
        <v>285</v>
      </c>
      <c r="C111">
        <v>0</v>
      </c>
      <c r="D111">
        <v>0</v>
      </c>
      <c r="E111">
        <v>0</v>
      </c>
      <c r="F111">
        <v>0</v>
      </c>
      <c r="G111">
        <v>0</v>
      </c>
      <c r="H111">
        <v>0</v>
      </c>
      <c r="I111">
        <v>0</v>
      </c>
      <c r="J111">
        <v>0</v>
      </c>
      <c r="K111">
        <v>0</v>
      </c>
      <c r="L111">
        <v>0</v>
      </c>
      <c r="M111">
        <v>0</v>
      </c>
      <c r="N111">
        <v>0</v>
      </c>
      <c r="O111">
        <v>0</v>
      </c>
      <c r="P111">
        <v>0</v>
      </c>
      <c r="Q111">
        <v>0</v>
      </c>
      <c r="R111">
        <v>0</v>
      </c>
      <c r="S111">
        <v>0</v>
      </c>
      <c r="T111">
        <v>0</v>
      </c>
      <c r="U111">
        <v>0</v>
      </c>
      <c r="V111">
        <v>0</v>
      </c>
      <c r="W111">
        <v>0</v>
      </c>
      <c r="X111">
        <v>0</v>
      </c>
      <c r="Y111">
        <v>0</v>
      </c>
      <c r="Z111">
        <v>0</v>
      </c>
      <c r="AA111">
        <v>0</v>
      </c>
      <c r="AB111">
        <v>0</v>
      </c>
      <c r="AC111">
        <v>0</v>
      </c>
      <c r="AD111">
        <v>0</v>
      </c>
      <c r="AE111">
        <v>0</v>
      </c>
      <c r="AF111">
        <v>0</v>
      </c>
      <c r="AG111">
        <v>0</v>
      </c>
      <c r="AH111">
        <v>0</v>
      </c>
      <c r="AI111">
        <v>90</v>
      </c>
      <c r="AJ111">
        <v>90</v>
      </c>
      <c r="AK111">
        <v>90</v>
      </c>
      <c r="AL111">
        <v>90</v>
      </c>
      <c r="AM111">
        <v>90</v>
      </c>
      <c r="AN111">
        <v>90</v>
      </c>
      <c r="AO111">
        <v>90</v>
      </c>
      <c r="AP111">
        <v>90</v>
      </c>
      <c r="AQ111">
        <v>70</v>
      </c>
      <c r="AR111">
        <v>70</v>
      </c>
      <c r="AS111">
        <v>70</v>
      </c>
      <c r="AT111">
        <v>70</v>
      </c>
      <c r="AU111">
        <v>70</v>
      </c>
      <c r="AV111">
        <v>70</v>
      </c>
      <c r="AW111">
        <v>70</v>
      </c>
      <c r="AX111">
        <v>70</v>
      </c>
      <c r="AY111">
        <v>0</v>
      </c>
      <c r="AZ111">
        <v>0</v>
      </c>
      <c r="BA111">
        <v>0</v>
      </c>
      <c r="BB111">
        <v>0</v>
      </c>
      <c r="BC111">
        <v>0</v>
      </c>
      <c r="BD111">
        <v>0</v>
      </c>
      <c r="BE111">
        <v>0</v>
      </c>
      <c r="BF111">
        <v>0</v>
      </c>
      <c r="BG111">
        <v>15</v>
      </c>
      <c r="BH111">
        <v>15</v>
      </c>
      <c r="BI111">
        <v>15</v>
      </c>
      <c r="BJ111">
        <v>15</v>
      </c>
      <c r="BK111">
        <v>15</v>
      </c>
      <c r="BL111">
        <v>15</v>
      </c>
      <c r="BM111">
        <v>15</v>
      </c>
      <c r="BN111">
        <v>15</v>
      </c>
      <c r="BO111">
        <v>0</v>
      </c>
      <c r="BP111">
        <v>0</v>
      </c>
      <c r="BQ111">
        <v>0</v>
      </c>
      <c r="BR111">
        <v>0</v>
      </c>
      <c r="BS111">
        <v>39</v>
      </c>
      <c r="BT111">
        <v>40</v>
      </c>
    </row>
    <row r="112" spans="1:72" x14ac:dyDescent="0.25">
      <c r="A112">
        <v>142</v>
      </c>
      <c r="B112" t="s">
        <v>286</v>
      </c>
      <c r="C112">
        <v>1.1000000000000001</v>
      </c>
      <c r="D112">
        <v>18.38</v>
      </c>
      <c r="E112">
        <v>2.14</v>
      </c>
      <c r="F112">
        <v>1.02</v>
      </c>
      <c r="G112">
        <v>2.15</v>
      </c>
      <c r="H112">
        <v>1.45</v>
      </c>
      <c r="I112">
        <v>0</v>
      </c>
      <c r="J112">
        <v>0.41</v>
      </c>
      <c r="K112">
        <v>4.12</v>
      </c>
      <c r="L112">
        <v>0</v>
      </c>
      <c r="M112">
        <v>0</v>
      </c>
      <c r="N112">
        <v>0</v>
      </c>
      <c r="O112">
        <v>0</v>
      </c>
      <c r="P112">
        <v>0</v>
      </c>
      <c r="Q112">
        <v>0</v>
      </c>
      <c r="R112">
        <v>25</v>
      </c>
      <c r="S112">
        <v>0</v>
      </c>
      <c r="T112">
        <v>0</v>
      </c>
      <c r="U112">
        <v>0</v>
      </c>
      <c r="V112">
        <v>0</v>
      </c>
      <c r="W112">
        <v>0</v>
      </c>
      <c r="X112">
        <v>0</v>
      </c>
      <c r="Y112">
        <v>0</v>
      </c>
      <c r="Z112">
        <v>0</v>
      </c>
      <c r="AA112">
        <v>0</v>
      </c>
      <c r="AB112">
        <v>0</v>
      </c>
      <c r="AC112">
        <v>0</v>
      </c>
      <c r="AD112">
        <v>0</v>
      </c>
      <c r="AE112">
        <v>0</v>
      </c>
      <c r="AF112">
        <v>0</v>
      </c>
      <c r="AG112">
        <v>0</v>
      </c>
      <c r="AH112">
        <v>0</v>
      </c>
      <c r="AI112">
        <v>98.9</v>
      </c>
      <c r="AJ112">
        <v>81.62</v>
      </c>
      <c r="AK112">
        <v>97.86</v>
      </c>
      <c r="AL112">
        <v>98.98</v>
      </c>
      <c r="AM112">
        <v>97.85</v>
      </c>
      <c r="AN112">
        <v>98.55</v>
      </c>
      <c r="AO112">
        <v>100</v>
      </c>
      <c r="AP112">
        <v>99.59</v>
      </c>
      <c r="AQ112">
        <v>79.88</v>
      </c>
      <c r="AR112">
        <v>84</v>
      </c>
      <c r="AS112">
        <v>84</v>
      </c>
      <c r="AT112">
        <v>84</v>
      </c>
      <c r="AU112">
        <v>84</v>
      </c>
      <c r="AV112">
        <v>84</v>
      </c>
      <c r="AW112">
        <v>84</v>
      </c>
      <c r="AX112">
        <v>59</v>
      </c>
      <c r="AY112">
        <v>50</v>
      </c>
      <c r="AZ112">
        <v>50</v>
      </c>
      <c r="BA112">
        <v>50</v>
      </c>
      <c r="BB112">
        <v>50</v>
      </c>
      <c r="BC112">
        <v>50</v>
      </c>
      <c r="BD112">
        <v>50</v>
      </c>
      <c r="BE112">
        <v>50</v>
      </c>
      <c r="BF112">
        <v>50</v>
      </c>
      <c r="BG112">
        <v>32.5</v>
      </c>
      <c r="BH112">
        <v>32.5</v>
      </c>
      <c r="BI112">
        <v>32.5</v>
      </c>
      <c r="BJ112">
        <v>32.5</v>
      </c>
      <c r="BK112">
        <v>32.5</v>
      </c>
      <c r="BL112">
        <v>32.5</v>
      </c>
      <c r="BM112">
        <v>32.5</v>
      </c>
      <c r="BN112">
        <v>32.5</v>
      </c>
      <c r="BO112">
        <v>0</v>
      </c>
      <c r="BP112">
        <v>14</v>
      </c>
      <c r="BQ112">
        <v>0</v>
      </c>
      <c r="BR112">
        <v>0</v>
      </c>
      <c r="BS112">
        <v>40</v>
      </c>
      <c r="BT112">
        <v>40</v>
      </c>
    </row>
    <row r="113" spans="1:72" x14ac:dyDescent="0.25">
      <c r="A113">
        <v>143</v>
      </c>
      <c r="B113" t="s">
        <v>287</v>
      </c>
      <c r="C113">
        <v>11.45</v>
      </c>
      <c r="D113">
        <v>19.84</v>
      </c>
      <c r="E113">
        <v>25</v>
      </c>
      <c r="F113">
        <v>25</v>
      </c>
      <c r="G113">
        <v>25</v>
      </c>
      <c r="H113">
        <v>25</v>
      </c>
      <c r="I113">
        <v>0</v>
      </c>
      <c r="J113">
        <v>3.73</v>
      </c>
      <c r="K113">
        <v>0.54</v>
      </c>
      <c r="L113">
        <v>0</v>
      </c>
      <c r="M113">
        <v>0</v>
      </c>
      <c r="N113">
        <v>0</v>
      </c>
      <c r="O113">
        <v>1.58</v>
      </c>
      <c r="P113">
        <v>0</v>
      </c>
      <c r="Q113">
        <v>0</v>
      </c>
      <c r="R113">
        <v>13.09</v>
      </c>
      <c r="S113">
        <v>0</v>
      </c>
      <c r="T113">
        <v>1.35</v>
      </c>
      <c r="U113">
        <v>0.77</v>
      </c>
      <c r="V113">
        <v>0</v>
      </c>
      <c r="W113">
        <v>0</v>
      </c>
      <c r="X113">
        <v>0</v>
      </c>
      <c r="Y113">
        <v>0</v>
      </c>
      <c r="Z113">
        <v>0</v>
      </c>
      <c r="AA113">
        <v>0</v>
      </c>
      <c r="AB113">
        <v>0</v>
      </c>
      <c r="AC113">
        <v>0</v>
      </c>
      <c r="AD113">
        <v>0</v>
      </c>
      <c r="AE113">
        <v>0</v>
      </c>
      <c r="AF113">
        <v>0</v>
      </c>
      <c r="AG113">
        <v>0</v>
      </c>
      <c r="AH113">
        <v>0</v>
      </c>
      <c r="AI113">
        <v>106.55</v>
      </c>
      <c r="AJ113">
        <v>98.16</v>
      </c>
      <c r="AK113">
        <v>93</v>
      </c>
      <c r="AL113">
        <v>93</v>
      </c>
      <c r="AM113">
        <v>93</v>
      </c>
      <c r="AN113">
        <v>93</v>
      </c>
      <c r="AO113">
        <v>118</v>
      </c>
      <c r="AP113">
        <v>114.27</v>
      </c>
      <c r="AQ113">
        <v>69.459999999999994</v>
      </c>
      <c r="AR113">
        <v>70</v>
      </c>
      <c r="AS113">
        <v>70</v>
      </c>
      <c r="AT113">
        <v>70</v>
      </c>
      <c r="AU113">
        <v>68.42</v>
      </c>
      <c r="AV113">
        <v>70</v>
      </c>
      <c r="AW113">
        <v>70</v>
      </c>
      <c r="AX113">
        <v>56.91</v>
      </c>
      <c r="AY113">
        <v>50</v>
      </c>
      <c r="AZ113">
        <v>48.65</v>
      </c>
      <c r="BA113">
        <v>49.23</v>
      </c>
      <c r="BB113">
        <v>50</v>
      </c>
      <c r="BC113">
        <v>50</v>
      </c>
      <c r="BD113">
        <v>50</v>
      </c>
      <c r="BE113">
        <v>50</v>
      </c>
      <c r="BF113">
        <v>50</v>
      </c>
      <c r="BG113">
        <v>32.5</v>
      </c>
      <c r="BH113">
        <v>32.5</v>
      </c>
      <c r="BI113">
        <v>32.5</v>
      </c>
      <c r="BJ113">
        <v>32.5</v>
      </c>
      <c r="BK113">
        <v>32.5</v>
      </c>
      <c r="BL113">
        <v>32.5</v>
      </c>
      <c r="BM113">
        <v>32.5</v>
      </c>
      <c r="BN113">
        <v>32.5</v>
      </c>
      <c r="BO113">
        <v>18</v>
      </c>
      <c r="BP113">
        <v>0</v>
      </c>
      <c r="BQ113">
        <v>0</v>
      </c>
      <c r="BR113">
        <v>0</v>
      </c>
      <c r="BS113">
        <v>40</v>
      </c>
      <c r="BT113">
        <v>40</v>
      </c>
    </row>
    <row r="114" spans="1:72" x14ac:dyDescent="0.25">
      <c r="A114">
        <v>144</v>
      </c>
      <c r="B114" t="s">
        <v>288</v>
      </c>
      <c r="C114">
        <v>0</v>
      </c>
      <c r="D114">
        <v>0</v>
      </c>
      <c r="E114">
        <v>0</v>
      </c>
      <c r="F114">
        <v>0</v>
      </c>
      <c r="G114">
        <v>0</v>
      </c>
      <c r="H114">
        <v>0</v>
      </c>
      <c r="I114">
        <v>0</v>
      </c>
      <c r="J114">
        <v>0</v>
      </c>
      <c r="K114">
        <v>0</v>
      </c>
      <c r="L114">
        <v>0</v>
      </c>
      <c r="M114">
        <v>0</v>
      </c>
      <c r="N114">
        <v>0</v>
      </c>
      <c r="O114">
        <v>0</v>
      </c>
      <c r="P114">
        <v>0</v>
      </c>
      <c r="Q114">
        <v>0</v>
      </c>
      <c r="R114">
        <v>0</v>
      </c>
      <c r="S114">
        <v>0</v>
      </c>
      <c r="T114">
        <v>0</v>
      </c>
      <c r="U114">
        <v>0</v>
      </c>
      <c r="V114">
        <v>0</v>
      </c>
      <c r="W114">
        <v>0</v>
      </c>
      <c r="X114">
        <v>0</v>
      </c>
      <c r="Y114">
        <v>0</v>
      </c>
      <c r="Z114">
        <v>0</v>
      </c>
      <c r="AA114">
        <v>0</v>
      </c>
      <c r="AB114">
        <v>0</v>
      </c>
      <c r="AC114">
        <v>0</v>
      </c>
      <c r="AD114">
        <v>0</v>
      </c>
      <c r="AE114">
        <v>0</v>
      </c>
      <c r="AF114">
        <v>0</v>
      </c>
      <c r="AG114">
        <v>0</v>
      </c>
      <c r="AH114">
        <v>0</v>
      </c>
      <c r="AI114">
        <v>100</v>
      </c>
      <c r="AJ114">
        <v>100</v>
      </c>
      <c r="AK114">
        <v>100</v>
      </c>
      <c r="AL114">
        <v>100</v>
      </c>
      <c r="AM114">
        <v>100</v>
      </c>
      <c r="AN114">
        <v>100</v>
      </c>
      <c r="AO114">
        <v>100</v>
      </c>
      <c r="AP114">
        <v>100</v>
      </c>
      <c r="AQ114">
        <v>85</v>
      </c>
      <c r="AR114">
        <v>85</v>
      </c>
      <c r="AS114">
        <v>85</v>
      </c>
      <c r="AT114">
        <v>85</v>
      </c>
      <c r="AU114">
        <v>85</v>
      </c>
      <c r="AV114">
        <v>85</v>
      </c>
      <c r="AW114">
        <v>85</v>
      </c>
      <c r="AX114">
        <v>85</v>
      </c>
      <c r="AY114">
        <v>30</v>
      </c>
      <c r="AZ114">
        <v>30</v>
      </c>
      <c r="BA114">
        <v>30</v>
      </c>
      <c r="BB114">
        <v>30</v>
      </c>
      <c r="BC114">
        <v>30</v>
      </c>
      <c r="BD114">
        <v>30</v>
      </c>
      <c r="BE114">
        <v>30</v>
      </c>
      <c r="BF114">
        <v>30</v>
      </c>
      <c r="BG114">
        <v>50</v>
      </c>
      <c r="BH114">
        <v>50</v>
      </c>
      <c r="BI114">
        <v>50</v>
      </c>
      <c r="BJ114">
        <v>50</v>
      </c>
      <c r="BK114">
        <v>50</v>
      </c>
      <c r="BL114">
        <v>50</v>
      </c>
      <c r="BM114">
        <v>50</v>
      </c>
      <c r="BN114">
        <v>50</v>
      </c>
      <c r="BO114">
        <v>0</v>
      </c>
      <c r="BP114">
        <v>0</v>
      </c>
      <c r="BQ114">
        <v>0</v>
      </c>
      <c r="BR114">
        <v>0</v>
      </c>
      <c r="BS114">
        <v>53</v>
      </c>
      <c r="BT114">
        <v>40</v>
      </c>
    </row>
    <row r="115" spans="1:72" x14ac:dyDescent="0.25">
      <c r="A115">
        <v>146</v>
      </c>
      <c r="B115" t="s">
        <v>289</v>
      </c>
      <c r="C115">
        <v>0</v>
      </c>
      <c r="D115">
        <v>0</v>
      </c>
      <c r="E115">
        <v>0</v>
      </c>
      <c r="F115">
        <v>0</v>
      </c>
      <c r="G115">
        <v>0</v>
      </c>
      <c r="H115">
        <v>0</v>
      </c>
      <c r="I115">
        <v>0</v>
      </c>
      <c r="J115">
        <v>0</v>
      </c>
      <c r="K115">
        <v>0</v>
      </c>
      <c r="L115">
        <v>0</v>
      </c>
      <c r="M115">
        <v>0</v>
      </c>
      <c r="N115">
        <v>0</v>
      </c>
      <c r="O115">
        <v>0</v>
      </c>
      <c r="P115">
        <v>0</v>
      </c>
      <c r="Q115">
        <v>0</v>
      </c>
      <c r="R115">
        <v>0</v>
      </c>
      <c r="S115">
        <v>0</v>
      </c>
      <c r="T115">
        <v>0</v>
      </c>
      <c r="U115">
        <v>0</v>
      </c>
      <c r="V115">
        <v>0</v>
      </c>
      <c r="W115">
        <v>0</v>
      </c>
      <c r="X115">
        <v>0</v>
      </c>
      <c r="Y115">
        <v>0</v>
      </c>
      <c r="Z115">
        <v>0</v>
      </c>
      <c r="AA115">
        <v>0</v>
      </c>
      <c r="AB115">
        <v>0</v>
      </c>
      <c r="AC115">
        <v>0</v>
      </c>
      <c r="AD115">
        <v>0</v>
      </c>
      <c r="AE115">
        <v>0</v>
      </c>
      <c r="AF115">
        <v>0</v>
      </c>
      <c r="AG115">
        <v>0</v>
      </c>
      <c r="AH115">
        <v>0</v>
      </c>
      <c r="AI115">
        <v>45</v>
      </c>
      <c r="AJ115">
        <v>45</v>
      </c>
      <c r="AK115">
        <v>45</v>
      </c>
      <c r="AL115">
        <v>45</v>
      </c>
      <c r="AM115">
        <v>45</v>
      </c>
      <c r="AN115">
        <v>45</v>
      </c>
      <c r="AO115">
        <v>45</v>
      </c>
      <c r="AP115">
        <v>45</v>
      </c>
      <c r="AQ115">
        <v>70</v>
      </c>
      <c r="AR115">
        <v>70</v>
      </c>
      <c r="AS115">
        <v>70</v>
      </c>
      <c r="AT115">
        <v>70</v>
      </c>
      <c r="AU115">
        <v>70</v>
      </c>
      <c r="AV115">
        <v>70</v>
      </c>
      <c r="AW115">
        <v>70</v>
      </c>
      <c r="AX115">
        <v>70</v>
      </c>
      <c r="AY115">
        <v>0</v>
      </c>
      <c r="AZ115">
        <v>0</v>
      </c>
      <c r="BA115">
        <v>0</v>
      </c>
      <c r="BB115">
        <v>0</v>
      </c>
      <c r="BC115">
        <v>0</v>
      </c>
      <c r="BD115">
        <v>0</v>
      </c>
      <c r="BE115">
        <v>0</v>
      </c>
      <c r="BF115">
        <v>0</v>
      </c>
      <c r="BG115">
        <v>12.5</v>
      </c>
      <c r="BH115">
        <v>12.5</v>
      </c>
      <c r="BI115">
        <v>12.5</v>
      </c>
      <c r="BJ115">
        <v>12.5</v>
      </c>
      <c r="BK115">
        <v>12.5</v>
      </c>
      <c r="BL115">
        <v>12.5</v>
      </c>
      <c r="BM115">
        <v>12.5</v>
      </c>
      <c r="BN115">
        <v>12.5</v>
      </c>
      <c r="BO115">
        <v>0</v>
      </c>
      <c r="BP115">
        <v>0</v>
      </c>
      <c r="BQ115">
        <v>0</v>
      </c>
      <c r="BR115">
        <v>0</v>
      </c>
      <c r="BS115">
        <v>58</v>
      </c>
      <c r="BT115">
        <v>9</v>
      </c>
    </row>
    <row r="116" spans="1:72" x14ac:dyDescent="0.25">
      <c r="A116">
        <v>147</v>
      </c>
      <c r="B116" t="s">
        <v>290</v>
      </c>
      <c r="C116">
        <v>0</v>
      </c>
      <c r="D116">
        <v>0</v>
      </c>
      <c r="E116">
        <v>0</v>
      </c>
      <c r="F116">
        <v>0</v>
      </c>
      <c r="G116">
        <v>0</v>
      </c>
      <c r="H116">
        <v>0</v>
      </c>
      <c r="I116">
        <v>0</v>
      </c>
      <c r="J116">
        <v>0</v>
      </c>
      <c r="K116">
        <v>0</v>
      </c>
      <c r="L116">
        <v>0</v>
      </c>
      <c r="M116">
        <v>0</v>
      </c>
      <c r="N116">
        <v>0</v>
      </c>
      <c r="O116">
        <v>0</v>
      </c>
      <c r="P116">
        <v>0</v>
      </c>
      <c r="Q116">
        <v>0</v>
      </c>
      <c r="R116">
        <v>0.35</v>
      </c>
      <c r="S116">
        <v>0</v>
      </c>
      <c r="T116">
        <v>0</v>
      </c>
      <c r="U116">
        <v>0</v>
      </c>
      <c r="V116">
        <v>0</v>
      </c>
      <c r="W116">
        <v>0</v>
      </c>
      <c r="X116">
        <v>0</v>
      </c>
      <c r="Y116">
        <v>0</v>
      </c>
      <c r="Z116">
        <v>0</v>
      </c>
      <c r="AA116">
        <v>0</v>
      </c>
      <c r="AB116">
        <v>0</v>
      </c>
      <c r="AC116">
        <v>0</v>
      </c>
      <c r="AD116">
        <v>0</v>
      </c>
      <c r="AE116">
        <v>0</v>
      </c>
      <c r="AF116">
        <v>0</v>
      </c>
      <c r="AG116">
        <v>0</v>
      </c>
      <c r="AH116">
        <v>0</v>
      </c>
      <c r="AI116">
        <v>100</v>
      </c>
      <c r="AJ116">
        <v>100</v>
      </c>
      <c r="AK116">
        <v>100</v>
      </c>
      <c r="AL116">
        <v>100</v>
      </c>
      <c r="AM116">
        <v>100</v>
      </c>
      <c r="AN116">
        <v>100</v>
      </c>
      <c r="AO116">
        <v>100</v>
      </c>
      <c r="AP116">
        <v>100</v>
      </c>
      <c r="AQ116">
        <v>10</v>
      </c>
      <c r="AR116">
        <v>10</v>
      </c>
      <c r="AS116">
        <v>10</v>
      </c>
      <c r="AT116">
        <v>10</v>
      </c>
      <c r="AU116">
        <v>10</v>
      </c>
      <c r="AV116">
        <v>10</v>
      </c>
      <c r="AW116">
        <v>10</v>
      </c>
      <c r="AX116">
        <v>9.65</v>
      </c>
      <c r="AY116">
        <v>0</v>
      </c>
      <c r="AZ116">
        <v>0</v>
      </c>
      <c r="BA116">
        <v>0</v>
      </c>
      <c r="BB116">
        <v>0</v>
      </c>
      <c r="BC116">
        <v>0</v>
      </c>
      <c r="BD116">
        <v>0</v>
      </c>
      <c r="BE116">
        <v>0</v>
      </c>
      <c r="BF116">
        <v>0</v>
      </c>
      <c r="BG116">
        <v>5</v>
      </c>
      <c r="BH116">
        <v>5</v>
      </c>
      <c r="BI116">
        <v>5</v>
      </c>
      <c r="BJ116">
        <v>5</v>
      </c>
      <c r="BK116">
        <v>5</v>
      </c>
      <c r="BL116">
        <v>5</v>
      </c>
      <c r="BM116">
        <v>5</v>
      </c>
      <c r="BN116">
        <v>5</v>
      </c>
      <c r="BO116">
        <v>0</v>
      </c>
      <c r="BP116">
        <v>0</v>
      </c>
      <c r="BQ116">
        <v>0</v>
      </c>
      <c r="BR116">
        <v>0</v>
      </c>
      <c r="BS116">
        <v>9</v>
      </c>
      <c r="BT116">
        <v>9</v>
      </c>
    </row>
    <row r="117" spans="1:72" x14ac:dyDescent="0.25">
      <c r="A117">
        <v>148</v>
      </c>
      <c r="B117" t="s">
        <v>291</v>
      </c>
      <c r="C117">
        <v>2.1800000000000002</v>
      </c>
      <c r="D117">
        <v>0.27</v>
      </c>
      <c r="E117">
        <v>0.63</v>
      </c>
      <c r="F117">
        <v>0.36</v>
      </c>
      <c r="G117">
        <v>0</v>
      </c>
      <c r="H117">
        <v>1.89</v>
      </c>
      <c r="I117">
        <v>0.27</v>
      </c>
      <c r="J117">
        <v>0.63</v>
      </c>
      <c r="K117">
        <v>0.41</v>
      </c>
      <c r="L117">
        <v>0</v>
      </c>
      <c r="M117">
        <v>0</v>
      </c>
      <c r="N117">
        <v>0</v>
      </c>
      <c r="O117">
        <v>0</v>
      </c>
      <c r="P117">
        <v>0</v>
      </c>
      <c r="Q117">
        <v>0</v>
      </c>
      <c r="R117">
        <v>5.34</v>
      </c>
      <c r="S117">
        <v>0</v>
      </c>
      <c r="T117">
        <v>0</v>
      </c>
      <c r="U117">
        <v>0</v>
      </c>
      <c r="V117">
        <v>0</v>
      </c>
      <c r="W117">
        <v>0</v>
      </c>
      <c r="X117">
        <v>0</v>
      </c>
      <c r="Y117">
        <v>0</v>
      </c>
      <c r="Z117">
        <v>0</v>
      </c>
      <c r="AA117">
        <v>0</v>
      </c>
      <c r="AB117">
        <v>0</v>
      </c>
      <c r="AC117">
        <v>0</v>
      </c>
      <c r="AD117">
        <v>0</v>
      </c>
      <c r="AE117">
        <v>0</v>
      </c>
      <c r="AF117">
        <v>0</v>
      </c>
      <c r="AG117">
        <v>0</v>
      </c>
      <c r="AH117">
        <v>0</v>
      </c>
      <c r="AI117">
        <v>103.82</v>
      </c>
      <c r="AJ117">
        <v>105.73</v>
      </c>
      <c r="AK117">
        <v>105.37</v>
      </c>
      <c r="AL117">
        <v>105.64</v>
      </c>
      <c r="AM117">
        <v>106</v>
      </c>
      <c r="AN117">
        <v>104.11</v>
      </c>
      <c r="AO117">
        <v>105.73</v>
      </c>
      <c r="AP117">
        <v>105.37</v>
      </c>
      <c r="AQ117">
        <v>14.59</v>
      </c>
      <c r="AR117">
        <v>15</v>
      </c>
      <c r="AS117">
        <v>15</v>
      </c>
      <c r="AT117">
        <v>15</v>
      </c>
      <c r="AU117">
        <v>15</v>
      </c>
      <c r="AV117">
        <v>15</v>
      </c>
      <c r="AW117">
        <v>15</v>
      </c>
      <c r="AX117">
        <v>9.66</v>
      </c>
      <c r="AY117">
        <v>0</v>
      </c>
      <c r="AZ117">
        <v>0</v>
      </c>
      <c r="BA117">
        <v>0</v>
      </c>
      <c r="BB117">
        <v>0</v>
      </c>
      <c r="BC117">
        <v>0</v>
      </c>
      <c r="BD117">
        <v>0</v>
      </c>
      <c r="BE117">
        <v>0</v>
      </c>
      <c r="BF117">
        <v>0</v>
      </c>
      <c r="BG117">
        <v>5</v>
      </c>
      <c r="BH117">
        <v>5</v>
      </c>
      <c r="BI117">
        <v>5</v>
      </c>
      <c r="BJ117">
        <v>5</v>
      </c>
      <c r="BK117">
        <v>5</v>
      </c>
      <c r="BL117">
        <v>5</v>
      </c>
      <c r="BM117">
        <v>5</v>
      </c>
      <c r="BN117">
        <v>5</v>
      </c>
      <c r="BO117">
        <v>6</v>
      </c>
      <c r="BP117">
        <v>5</v>
      </c>
      <c r="BQ117">
        <v>0</v>
      </c>
      <c r="BR117">
        <v>0</v>
      </c>
      <c r="BS117">
        <v>9</v>
      </c>
      <c r="BT117">
        <v>9</v>
      </c>
    </row>
    <row r="118" spans="1:72" x14ac:dyDescent="0.25">
      <c r="A118">
        <v>149</v>
      </c>
      <c r="B118" t="s">
        <v>292</v>
      </c>
      <c r="C118">
        <v>0</v>
      </c>
      <c r="D118">
        <v>0</v>
      </c>
      <c r="E118">
        <v>0</v>
      </c>
      <c r="F118">
        <v>0</v>
      </c>
      <c r="G118">
        <v>0</v>
      </c>
      <c r="H118">
        <v>0</v>
      </c>
      <c r="I118">
        <v>0</v>
      </c>
      <c r="J118">
        <v>0</v>
      </c>
      <c r="K118">
        <v>0</v>
      </c>
      <c r="L118">
        <v>0</v>
      </c>
      <c r="M118">
        <v>0</v>
      </c>
      <c r="N118">
        <v>0</v>
      </c>
      <c r="O118">
        <v>0</v>
      </c>
      <c r="P118">
        <v>0</v>
      </c>
      <c r="Q118">
        <v>0</v>
      </c>
      <c r="R118">
        <v>0</v>
      </c>
      <c r="S118">
        <v>0</v>
      </c>
      <c r="T118">
        <v>0</v>
      </c>
      <c r="U118">
        <v>0</v>
      </c>
      <c r="V118">
        <v>0</v>
      </c>
      <c r="W118">
        <v>0</v>
      </c>
      <c r="X118">
        <v>0</v>
      </c>
      <c r="Y118">
        <v>0</v>
      </c>
      <c r="Z118">
        <v>0</v>
      </c>
      <c r="AA118">
        <v>0</v>
      </c>
      <c r="AB118">
        <v>0</v>
      </c>
      <c r="AC118">
        <v>0</v>
      </c>
      <c r="AD118">
        <v>0</v>
      </c>
      <c r="AE118">
        <v>0</v>
      </c>
      <c r="AF118">
        <v>0</v>
      </c>
      <c r="AG118">
        <v>0</v>
      </c>
      <c r="AH118">
        <v>0</v>
      </c>
      <c r="AI118">
        <v>102</v>
      </c>
      <c r="AJ118">
        <v>102</v>
      </c>
      <c r="AK118">
        <v>102</v>
      </c>
      <c r="AL118">
        <v>102</v>
      </c>
      <c r="AM118">
        <v>102</v>
      </c>
      <c r="AN118">
        <v>102</v>
      </c>
      <c r="AO118">
        <v>102</v>
      </c>
      <c r="AP118">
        <v>102</v>
      </c>
      <c r="AQ118">
        <v>12</v>
      </c>
      <c r="AR118">
        <v>12</v>
      </c>
      <c r="AS118">
        <v>12</v>
      </c>
      <c r="AT118">
        <v>12</v>
      </c>
      <c r="AU118">
        <v>12</v>
      </c>
      <c r="AV118">
        <v>12</v>
      </c>
      <c r="AW118">
        <v>12</v>
      </c>
      <c r="AX118">
        <v>12</v>
      </c>
      <c r="AY118">
        <v>0</v>
      </c>
      <c r="AZ118">
        <v>0</v>
      </c>
      <c r="BA118">
        <v>0</v>
      </c>
      <c r="BB118">
        <v>0</v>
      </c>
      <c r="BC118">
        <v>0</v>
      </c>
      <c r="BD118">
        <v>0</v>
      </c>
      <c r="BE118">
        <v>0</v>
      </c>
      <c r="BF118">
        <v>0</v>
      </c>
      <c r="BG118">
        <v>5</v>
      </c>
      <c r="BH118">
        <v>5</v>
      </c>
      <c r="BI118">
        <v>5</v>
      </c>
      <c r="BJ118">
        <v>5</v>
      </c>
      <c r="BK118">
        <v>5</v>
      </c>
      <c r="BL118">
        <v>5</v>
      </c>
      <c r="BM118">
        <v>5</v>
      </c>
      <c r="BN118">
        <v>5</v>
      </c>
      <c r="BO118">
        <v>2</v>
      </c>
      <c r="BP118">
        <v>2</v>
      </c>
      <c r="BQ118">
        <v>0</v>
      </c>
      <c r="BR118">
        <v>0</v>
      </c>
      <c r="BS118">
        <v>9</v>
      </c>
      <c r="BT118">
        <v>9</v>
      </c>
    </row>
    <row r="119" spans="1:72" x14ac:dyDescent="0.25">
      <c r="A119">
        <v>150</v>
      </c>
      <c r="B119" t="s">
        <v>293</v>
      </c>
      <c r="C119">
        <v>3.57</v>
      </c>
      <c r="D119">
        <v>11.74</v>
      </c>
      <c r="E119">
        <v>0</v>
      </c>
      <c r="F119">
        <v>0.63</v>
      </c>
      <c r="G119">
        <v>3.27</v>
      </c>
      <c r="H119">
        <v>1.78</v>
      </c>
      <c r="I119">
        <v>0</v>
      </c>
      <c r="J119">
        <v>0</v>
      </c>
      <c r="K119">
        <v>0</v>
      </c>
      <c r="L119">
        <v>0</v>
      </c>
      <c r="M119">
        <v>0</v>
      </c>
      <c r="N119">
        <v>0</v>
      </c>
      <c r="O119">
        <v>0</v>
      </c>
      <c r="P119">
        <v>0</v>
      </c>
      <c r="Q119">
        <v>0</v>
      </c>
      <c r="R119">
        <v>0</v>
      </c>
      <c r="S119">
        <v>0</v>
      </c>
      <c r="T119">
        <v>0.95</v>
      </c>
      <c r="U119">
        <v>0</v>
      </c>
      <c r="V119">
        <v>0</v>
      </c>
      <c r="W119">
        <v>0</v>
      </c>
      <c r="X119">
        <v>0</v>
      </c>
      <c r="Y119">
        <v>0</v>
      </c>
      <c r="Z119">
        <v>0</v>
      </c>
      <c r="AA119">
        <v>0</v>
      </c>
      <c r="AB119">
        <v>0</v>
      </c>
      <c r="AC119">
        <v>0</v>
      </c>
      <c r="AD119">
        <v>0</v>
      </c>
      <c r="AE119">
        <v>0</v>
      </c>
      <c r="AF119">
        <v>0</v>
      </c>
      <c r="AG119">
        <v>0</v>
      </c>
      <c r="AH119">
        <v>0</v>
      </c>
      <c r="AI119">
        <v>114.43</v>
      </c>
      <c r="AJ119">
        <v>106.26</v>
      </c>
      <c r="AK119">
        <v>118</v>
      </c>
      <c r="AL119">
        <v>117.37</v>
      </c>
      <c r="AM119">
        <v>114.73</v>
      </c>
      <c r="AN119">
        <v>116.22</v>
      </c>
      <c r="AO119">
        <v>118</v>
      </c>
      <c r="AP119">
        <v>118</v>
      </c>
      <c r="AQ119">
        <v>10</v>
      </c>
      <c r="AR119">
        <v>10</v>
      </c>
      <c r="AS119">
        <v>10</v>
      </c>
      <c r="AT119">
        <v>10</v>
      </c>
      <c r="AU119">
        <v>10</v>
      </c>
      <c r="AV119">
        <v>10</v>
      </c>
      <c r="AW119">
        <v>10</v>
      </c>
      <c r="AX119">
        <v>10</v>
      </c>
      <c r="AY119">
        <v>0</v>
      </c>
      <c r="AZ119">
        <v>-0.95</v>
      </c>
      <c r="BA119">
        <v>0</v>
      </c>
      <c r="BB119">
        <v>0</v>
      </c>
      <c r="BC119">
        <v>0</v>
      </c>
      <c r="BD119">
        <v>0</v>
      </c>
      <c r="BE119">
        <v>0</v>
      </c>
      <c r="BF119">
        <v>0</v>
      </c>
      <c r="BG119">
        <v>5</v>
      </c>
      <c r="BH119">
        <v>5</v>
      </c>
      <c r="BI119">
        <v>5</v>
      </c>
      <c r="BJ119">
        <v>5</v>
      </c>
      <c r="BK119">
        <v>5</v>
      </c>
      <c r="BL119">
        <v>5</v>
      </c>
      <c r="BM119">
        <v>5</v>
      </c>
      <c r="BN119">
        <v>5</v>
      </c>
      <c r="BO119">
        <v>18</v>
      </c>
      <c r="BP119">
        <v>0</v>
      </c>
      <c r="BQ119">
        <v>0</v>
      </c>
      <c r="BR119">
        <v>0</v>
      </c>
      <c r="BS119">
        <v>9</v>
      </c>
      <c r="BT119">
        <v>9</v>
      </c>
    </row>
    <row r="120" spans="1:72" x14ac:dyDescent="0.25">
      <c r="A120">
        <v>151</v>
      </c>
      <c r="B120" t="s">
        <v>294</v>
      </c>
      <c r="C120">
        <v>4.45</v>
      </c>
      <c r="D120">
        <v>13.01</v>
      </c>
      <c r="E120">
        <v>9.48</v>
      </c>
      <c r="F120">
        <v>2.23</v>
      </c>
      <c r="G120">
        <v>1.0900000000000001</v>
      </c>
      <c r="H120">
        <v>1.66</v>
      </c>
      <c r="I120">
        <v>0</v>
      </c>
      <c r="J120">
        <v>1.92</v>
      </c>
      <c r="K120">
        <v>2.23</v>
      </c>
      <c r="L120">
        <v>0</v>
      </c>
      <c r="M120">
        <v>0</v>
      </c>
      <c r="N120">
        <v>0</v>
      </c>
      <c r="O120">
        <v>0</v>
      </c>
      <c r="P120">
        <v>0</v>
      </c>
      <c r="Q120">
        <v>0</v>
      </c>
      <c r="R120">
        <v>13.22</v>
      </c>
      <c r="S120">
        <v>0</v>
      </c>
      <c r="T120">
        <v>2.62</v>
      </c>
      <c r="U120">
        <v>0.65</v>
      </c>
      <c r="V120">
        <v>0.15</v>
      </c>
      <c r="W120">
        <v>0</v>
      </c>
      <c r="X120">
        <v>0</v>
      </c>
      <c r="Y120">
        <v>0</v>
      </c>
      <c r="Z120">
        <v>0</v>
      </c>
      <c r="AA120">
        <v>0</v>
      </c>
      <c r="AB120">
        <v>0</v>
      </c>
      <c r="AC120">
        <v>0</v>
      </c>
      <c r="AD120">
        <v>0</v>
      </c>
      <c r="AE120">
        <v>0</v>
      </c>
      <c r="AF120">
        <v>2.17</v>
      </c>
      <c r="AG120">
        <v>0</v>
      </c>
      <c r="AH120">
        <v>0</v>
      </c>
      <c r="AI120">
        <v>85.55</v>
      </c>
      <c r="AJ120">
        <v>76.989999999999995</v>
      </c>
      <c r="AK120">
        <v>80.52</v>
      </c>
      <c r="AL120">
        <v>87.77</v>
      </c>
      <c r="AM120">
        <v>88.91</v>
      </c>
      <c r="AN120">
        <v>88.34</v>
      </c>
      <c r="AO120">
        <v>90</v>
      </c>
      <c r="AP120">
        <v>88.08</v>
      </c>
      <c r="AQ120">
        <v>38.770000000000003</v>
      </c>
      <c r="AR120">
        <v>41</v>
      </c>
      <c r="AS120">
        <v>41</v>
      </c>
      <c r="AT120">
        <v>41</v>
      </c>
      <c r="AU120">
        <v>41</v>
      </c>
      <c r="AV120">
        <v>41</v>
      </c>
      <c r="AW120">
        <v>41</v>
      </c>
      <c r="AX120">
        <v>27.78</v>
      </c>
      <c r="AY120">
        <v>0</v>
      </c>
      <c r="AZ120">
        <v>-2.62</v>
      </c>
      <c r="BA120">
        <v>-0.65</v>
      </c>
      <c r="BB120">
        <v>-0.15</v>
      </c>
      <c r="BC120">
        <v>0</v>
      </c>
      <c r="BD120">
        <v>0</v>
      </c>
      <c r="BE120">
        <v>0</v>
      </c>
      <c r="BF120">
        <v>0</v>
      </c>
      <c r="BG120">
        <v>65</v>
      </c>
      <c r="BH120">
        <v>65</v>
      </c>
      <c r="BI120">
        <v>65</v>
      </c>
      <c r="BJ120">
        <v>65</v>
      </c>
      <c r="BK120">
        <v>65</v>
      </c>
      <c r="BL120">
        <v>62.83</v>
      </c>
      <c r="BM120">
        <v>65</v>
      </c>
      <c r="BN120">
        <v>65</v>
      </c>
      <c r="BO120">
        <v>0</v>
      </c>
      <c r="BP120">
        <v>11</v>
      </c>
      <c r="BQ120">
        <v>0</v>
      </c>
      <c r="BR120">
        <v>0</v>
      </c>
      <c r="BS120">
        <v>27</v>
      </c>
      <c r="BT120">
        <v>27</v>
      </c>
    </row>
    <row r="121" spans="1:72" x14ac:dyDescent="0.25">
      <c r="A121">
        <v>152</v>
      </c>
      <c r="B121" t="s">
        <v>295</v>
      </c>
      <c r="C121">
        <v>0</v>
      </c>
      <c r="D121">
        <v>0</v>
      </c>
      <c r="E121">
        <v>0</v>
      </c>
      <c r="F121">
        <v>0</v>
      </c>
      <c r="G121">
        <v>0</v>
      </c>
      <c r="H121">
        <v>0</v>
      </c>
      <c r="I121">
        <v>0</v>
      </c>
      <c r="J121">
        <v>0</v>
      </c>
      <c r="K121">
        <v>0</v>
      </c>
      <c r="L121">
        <v>0</v>
      </c>
      <c r="M121">
        <v>0</v>
      </c>
      <c r="N121">
        <v>0</v>
      </c>
      <c r="O121">
        <v>0</v>
      </c>
      <c r="P121">
        <v>0</v>
      </c>
      <c r="Q121">
        <v>0</v>
      </c>
      <c r="R121">
        <v>0</v>
      </c>
      <c r="S121">
        <v>0</v>
      </c>
      <c r="T121">
        <v>0</v>
      </c>
      <c r="U121">
        <v>0</v>
      </c>
      <c r="V121">
        <v>0</v>
      </c>
      <c r="W121">
        <v>0</v>
      </c>
      <c r="X121">
        <v>0</v>
      </c>
      <c r="Y121">
        <v>0</v>
      </c>
      <c r="Z121">
        <v>0</v>
      </c>
      <c r="AA121">
        <v>0</v>
      </c>
      <c r="AB121">
        <v>0</v>
      </c>
      <c r="AC121">
        <v>0</v>
      </c>
      <c r="AD121">
        <v>0</v>
      </c>
      <c r="AE121">
        <v>0</v>
      </c>
      <c r="AF121">
        <v>0</v>
      </c>
      <c r="AG121">
        <v>0</v>
      </c>
      <c r="AH121">
        <v>0</v>
      </c>
      <c r="AI121">
        <v>100</v>
      </c>
      <c r="AJ121">
        <v>100</v>
      </c>
      <c r="AK121">
        <v>100</v>
      </c>
      <c r="AL121">
        <v>100</v>
      </c>
      <c r="AM121">
        <v>100</v>
      </c>
      <c r="AN121">
        <v>100</v>
      </c>
      <c r="AO121">
        <v>100</v>
      </c>
      <c r="AP121">
        <v>100</v>
      </c>
      <c r="AQ121">
        <v>85</v>
      </c>
      <c r="AR121">
        <v>85</v>
      </c>
      <c r="AS121">
        <v>85</v>
      </c>
      <c r="AT121">
        <v>85</v>
      </c>
      <c r="AU121">
        <v>85</v>
      </c>
      <c r="AV121">
        <v>85</v>
      </c>
      <c r="AW121">
        <v>85</v>
      </c>
      <c r="AX121">
        <v>85</v>
      </c>
      <c r="AY121">
        <v>30</v>
      </c>
      <c r="AZ121">
        <v>30</v>
      </c>
      <c r="BA121">
        <v>30</v>
      </c>
      <c r="BB121">
        <v>30</v>
      </c>
      <c r="BC121">
        <v>30</v>
      </c>
      <c r="BD121">
        <v>30</v>
      </c>
      <c r="BE121">
        <v>30</v>
      </c>
      <c r="BF121">
        <v>30</v>
      </c>
      <c r="BG121">
        <v>50</v>
      </c>
      <c r="BH121">
        <v>50</v>
      </c>
      <c r="BI121">
        <v>50</v>
      </c>
      <c r="BJ121">
        <v>50</v>
      </c>
      <c r="BK121">
        <v>50</v>
      </c>
      <c r="BL121">
        <v>50</v>
      </c>
      <c r="BM121">
        <v>50</v>
      </c>
      <c r="BN121">
        <v>50</v>
      </c>
      <c r="BO121">
        <v>0</v>
      </c>
      <c r="BP121">
        <v>0</v>
      </c>
      <c r="BQ121">
        <v>0</v>
      </c>
      <c r="BR121">
        <v>0</v>
      </c>
      <c r="BS121">
        <v>53</v>
      </c>
      <c r="BT121">
        <v>27</v>
      </c>
    </row>
    <row r="122" spans="1:72" x14ac:dyDescent="0.25">
      <c r="A122">
        <v>153</v>
      </c>
      <c r="B122" t="s">
        <v>296</v>
      </c>
      <c r="C122">
        <v>0</v>
      </c>
      <c r="D122">
        <v>0</v>
      </c>
      <c r="E122">
        <v>0</v>
      </c>
      <c r="F122">
        <v>0</v>
      </c>
      <c r="G122">
        <v>0</v>
      </c>
      <c r="H122">
        <v>0</v>
      </c>
      <c r="I122">
        <v>0</v>
      </c>
      <c r="J122">
        <v>0</v>
      </c>
      <c r="K122">
        <v>0</v>
      </c>
      <c r="L122">
        <v>0</v>
      </c>
      <c r="M122">
        <v>0</v>
      </c>
      <c r="N122">
        <v>0</v>
      </c>
      <c r="O122">
        <v>0</v>
      </c>
      <c r="P122">
        <v>0</v>
      </c>
      <c r="Q122">
        <v>0</v>
      </c>
      <c r="R122">
        <v>0</v>
      </c>
      <c r="S122">
        <v>0</v>
      </c>
      <c r="T122">
        <v>0</v>
      </c>
      <c r="U122">
        <v>0</v>
      </c>
      <c r="V122">
        <v>0</v>
      </c>
      <c r="W122">
        <v>0</v>
      </c>
      <c r="X122">
        <v>0</v>
      </c>
      <c r="Y122">
        <v>0</v>
      </c>
      <c r="Z122">
        <v>0</v>
      </c>
      <c r="AA122">
        <v>0</v>
      </c>
      <c r="AB122">
        <v>0</v>
      </c>
      <c r="AC122">
        <v>0</v>
      </c>
      <c r="AD122">
        <v>0</v>
      </c>
      <c r="AE122">
        <v>0</v>
      </c>
      <c r="AF122">
        <v>0</v>
      </c>
      <c r="AG122">
        <v>0</v>
      </c>
      <c r="AH122">
        <v>0</v>
      </c>
      <c r="AI122">
        <v>75</v>
      </c>
      <c r="AJ122">
        <v>75</v>
      </c>
      <c r="AK122">
        <v>75</v>
      </c>
      <c r="AL122">
        <v>75</v>
      </c>
      <c r="AM122">
        <v>75</v>
      </c>
      <c r="AN122">
        <v>75</v>
      </c>
      <c r="AO122">
        <v>75</v>
      </c>
      <c r="AP122">
        <v>75</v>
      </c>
      <c r="AQ122">
        <v>100</v>
      </c>
      <c r="AR122">
        <v>100</v>
      </c>
      <c r="AS122">
        <v>100</v>
      </c>
      <c r="AT122">
        <v>100</v>
      </c>
      <c r="AU122">
        <v>100</v>
      </c>
      <c r="AV122">
        <v>100</v>
      </c>
      <c r="AW122">
        <v>100</v>
      </c>
      <c r="AX122">
        <v>100</v>
      </c>
      <c r="AY122">
        <v>10</v>
      </c>
      <c r="AZ122">
        <v>10</v>
      </c>
      <c r="BA122">
        <v>10</v>
      </c>
      <c r="BB122">
        <v>10</v>
      </c>
      <c r="BC122">
        <v>10</v>
      </c>
      <c r="BD122">
        <v>10</v>
      </c>
      <c r="BE122">
        <v>10</v>
      </c>
      <c r="BF122">
        <v>10</v>
      </c>
      <c r="BG122">
        <v>15</v>
      </c>
      <c r="BH122">
        <v>15</v>
      </c>
      <c r="BI122">
        <v>15</v>
      </c>
      <c r="BJ122">
        <v>15</v>
      </c>
      <c r="BK122">
        <v>15</v>
      </c>
      <c r="BL122">
        <v>15</v>
      </c>
      <c r="BM122">
        <v>15</v>
      </c>
      <c r="BN122">
        <v>15</v>
      </c>
      <c r="BO122">
        <v>0</v>
      </c>
      <c r="BP122">
        <v>0</v>
      </c>
      <c r="BQ122">
        <v>0</v>
      </c>
      <c r="BR122">
        <v>0</v>
      </c>
      <c r="BS122">
        <v>65</v>
      </c>
      <c r="BT122">
        <v>27</v>
      </c>
    </row>
    <row r="123" spans="1:72" x14ac:dyDescent="0.25">
      <c r="A123">
        <v>154</v>
      </c>
      <c r="B123" t="s">
        <v>297</v>
      </c>
      <c r="C123">
        <v>0</v>
      </c>
      <c r="D123">
        <v>4.72</v>
      </c>
      <c r="E123">
        <v>1.83</v>
      </c>
      <c r="F123">
        <v>0.84</v>
      </c>
      <c r="G123">
        <v>0</v>
      </c>
      <c r="H123">
        <v>0.09</v>
      </c>
      <c r="I123">
        <v>0</v>
      </c>
      <c r="J123">
        <v>0</v>
      </c>
      <c r="K123">
        <v>0</v>
      </c>
      <c r="L123">
        <v>0</v>
      </c>
      <c r="M123">
        <v>0</v>
      </c>
      <c r="N123">
        <v>0</v>
      </c>
      <c r="O123">
        <v>0</v>
      </c>
      <c r="P123">
        <v>0</v>
      </c>
      <c r="Q123">
        <v>0</v>
      </c>
      <c r="R123">
        <v>0.6</v>
      </c>
      <c r="S123">
        <v>0</v>
      </c>
      <c r="T123">
        <v>0</v>
      </c>
      <c r="U123">
        <v>0</v>
      </c>
      <c r="V123">
        <v>0</v>
      </c>
      <c r="W123">
        <v>0</v>
      </c>
      <c r="X123">
        <v>0</v>
      </c>
      <c r="Y123">
        <v>0</v>
      </c>
      <c r="Z123">
        <v>0</v>
      </c>
      <c r="AA123">
        <v>0</v>
      </c>
      <c r="AB123">
        <v>0</v>
      </c>
      <c r="AC123">
        <v>0</v>
      </c>
      <c r="AD123">
        <v>7.0000000000000007E-2</v>
      </c>
      <c r="AE123">
        <v>0</v>
      </c>
      <c r="AF123">
        <v>0</v>
      </c>
      <c r="AG123">
        <v>0</v>
      </c>
      <c r="AH123">
        <v>0</v>
      </c>
      <c r="AI123">
        <v>90</v>
      </c>
      <c r="AJ123">
        <v>85.28</v>
      </c>
      <c r="AK123">
        <v>88.17</v>
      </c>
      <c r="AL123">
        <v>89.16</v>
      </c>
      <c r="AM123">
        <v>90</v>
      </c>
      <c r="AN123">
        <v>89.91</v>
      </c>
      <c r="AO123">
        <v>90</v>
      </c>
      <c r="AP123">
        <v>90</v>
      </c>
      <c r="AQ123">
        <v>30</v>
      </c>
      <c r="AR123">
        <v>30</v>
      </c>
      <c r="AS123">
        <v>30</v>
      </c>
      <c r="AT123">
        <v>30</v>
      </c>
      <c r="AU123">
        <v>30</v>
      </c>
      <c r="AV123">
        <v>30</v>
      </c>
      <c r="AW123">
        <v>30</v>
      </c>
      <c r="AX123">
        <v>29.4</v>
      </c>
      <c r="AY123">
        <v>0</v>
      </c>
      <c r="AZ123">
        <v>0</v>
      </c>
      <c r="BA123">
        <v>0</v>
      </c>
      <c r="BB123">
        <v>0</v>
      </c>
      <c r="BC123">
        <v>0</v>
      </c>
      <c r="BD123">
        <v>0</v>
      </c>
      <c r="BE123">
        <v>0</v>
      </c>
      <c r="BF123">
        <v>0</v>
      </c>
      <c r="BG123">
        <v>77</v>
      </c>
      <c r="BH123">
        <v>77</v>
      </c>
      <c r="BI123">
        <v>77</v>
      </c>
      <c r="BJ123">
        <v>76.930000000000007</v>
      </c>
      <c r="BK123">
        <v>77</v>
      </c>
      <c r="BL123">
        <v>77</v>
      </c>
      <c r="BM123">
        <v>77</v>
      </c>
      <c r="BN123">
        <v>77</v>
      </c>
      <c r="BO123">
        <v>0</v>
      </c>
      <c r="BP123">
        <v>0</v>
      </c>
      <c r="BQ123">
        <v>0</v>
      </c>
      <c r="BR123">
        <v>12</v>
      </c>
      <c r="BS123">
        <v>27</v>
      </c>
      <c r="BT123">
        <v>27</v>
      </c>
    </row>
    <row r="124" spans="1:72" x14ac:dyDescent="0.25">
      <c r="A124">
        <v>155</v>
      </c>
      <c r="B124" t="s">
        <v>298</v>
      </c>
      <c r="C124">
        <v>0</v>
      </c>
      <c r="D124">
        <v>0</v>
      </c>
      <c r="E124">
        <v>0</v>
      </c>
      <c r="F124">
        <v>0</v>
      </c>
      <c r="G124">
        <v>0</v>
      </c>
      <c r="H124">
        <v>0</v>
      </c>
      <c r="I124">
        <v>0</v>
      </c>
      <c r="J124">
        <v>0</v>
      </c>
      <c r="K124">
        <v>0</v>
      </c>
      <c r="L124">
        <v>0</v>
      </c>
      <c r="M124">
        <v>0</v>
      </c>
      <c r="N124">
        <v>0</v>
      </c>
      <c r="O124">
        <v>0</v>
      </c>
      <c r="P124">
        <v>0</v>
      </c>
      <c r="Q124">
        <v>0</v>
      </c>
      <c r="R124">
        <v>0</v>
      </c>
      <c r="S124">
        <v>0</v>
      </c>
      <c r="T124">
        <v>0</v>
      </c>
      <c r="U124">
        <v>0</v>
      </c>
      <c r="V124">
        <v>0</v>
      </c>
      <c r="W124">
        <v>0</v>
      </c>
      <c r="X124">
        <v>0</v>
      </c>
      <c r="Y124">
        <v>0</v>
      </c>
      <c r="Z124">
        <v>0</v>
      </c>
      <c r="AA124">
        <v>0</v>
      </c>
      <c r="AB124">
        <v>0</v>
      </c>
      <c r="AC124">
        <v>0</v>
      </c>
      <c r="AD124">
        <v>0</v>
      </c>
      <c r="AE124">
        <v>0</v>
      </c>
      <c r="AF124">
        <v>0</v>
      </c>
      <c r="AG124">
        <v>0</v>
      </c>
      <c r="AH124">
        <v>0</v>
      </c>
      <c r="AI124">
        <v>100</v>
      </c>
      <c r="AJ124">
        <v>100</v>
      </c>
      <c r="AK124">
        <v>100</v>
      </c>
      <c r="AL124">
        <v>100</v>
      </c>
      <c r="AM124">
        <v>100</v>
      </c>
      <c r="AN124">
        <v>100</v>
      </c>
      <c r="AO124">
        <v>100</v>
      </c>
      <c r="AP124">
        <v>100</v>
      </c>
      <c r="AQ124">
        <v>0</v>
      </c>
      <c r="AR124">
        <v>0</v>
      </c>
      <c r="AS124">
        <v>0</v>
      </c>
      <c r="AT124">
        <v>0</v>
      </c>
      <c r="AU124">
        <v>0</v>
      </c>
      <c r="AV124">
        <v>0</v>
      </c>
      <c r="AW124">
        <v>0</v>
      </c>
      <c r="AX124">
        <v>0</v>
      </c>
      <c r="AY124">
        <v>0</v>
      </c>
      <c r="AZ124">
        <v>0</v>
      </c>
      <c r="BA124">
        <v>0</v>
      </c>
      <c r="BB124">
        <v>0</v>
      </c>
      <c r="BC124">
        <v>0</v>
      </c>
      <c r="BD124">
        <v>0</v>
      </c>
      <c r="BE124">
        <v>0</v>
      </c>
      <c r="BF124">
        <v>0</v>
      </c>
      <c r="BG124">
        <v>85</v>
      </c>
      <c r="BH124">
        <v>85</v>
      </c>
      <c r="BI124">
        <v>85</v>
      </c>
      <c r="BJ124">
        <v>85</v>
      </c>
      <c r="BK124">
        <v>85</v>
      </c>
      <c r="BL124">
        <v>85</v>
      </c>
      <c r="BM124">
        <v>85</v>
      </c>
      <c r="BN124">
        <v>85</v>
      </c>
      <c r="BO124">
        <v>0</v>
      </c>
      <c r="BP124">
        <v>0</v>
      </c>
      <c r="BQ124">
        <v>0</v>
      </c>
      <c r="BR124">
        <v>0</v>
      </c>
      <c r="BS124">
        <v>49</v>
      </c>
      <c r="BT124">
        <v>27</v>
      </c>
    </row>
    <row r="125" spans="1:72" x14ac:dyDescent="0.25">
      <c r="A125">
        <v>156</v>
      </c>
      <c r="B125" t="s">
        <v>299</v>
      </c>
      <c r="C125">
        <v>6.07</v>
      </c>
      <c r="D125">
        <v>9.65</v>
      </c>
      <c r="E125">
        <v>22.92</v>
      </c>
      <c r="F125">
        <v>7.03</v>
      </c>
      <c r="G125">
        <v>7.55</v>
      </c>
      <c r="H125">
        <v>5.26</v>
      </c>
      <c r="I125">
        <v>0</v>
      </c>
      <c r="J125">
        <v>0.92</v>
      </c>
      <c r="K125">
        <v>1.22</v>
      </c>
      <c r="L125">
        <v>0</v>
      </c>
      <c r="M125">
        <v>0</v>
      </c>
      <c r="N125">
        <v>0</v>
      </c>
      <c r="O125">
        <v>0</v>
      </c>
      <c r="P125">
        <v>0</v>
      </c>
      <c r="Q125">
        <v>0</v>
      </c>
      <c r="R125">
        <v>10.76</v>
      </c>
      <c r="S125">
        <v>0</v>
      </c>
      <c r="T125">
        <v>1.71</v>
      </c>
      <c r="U125">
        <v>0</v>
      </c>
      <c r="V125">
        <v>0</v>
      </c>
      <c r="W125">
        <v>0</v>
      </c>
      <c r="X125">
        <v>0</v>
      </c>
      <c r="Y125">
        <v>0</v>
      </c>
      <c r="Z125">
        <v>0</v>
      </c>
      <c r="AA125">
        <v>0</v>
      </c>
      <c r="AB125">
        <v>0</v>
      </c>
      <c r="AC125">
        <v>0</v>
      </c>
      <c r="AD125">
        <v>0</v>
      </c>
      <c r="AE125">
        <v>0</v>
      </c>
      <c r="AF125">
        <v>0</v>
      </c>
      <c r="AG125">
        <v>0</v>
      </c>
      <c r="AH125">
        <v>0</v>
      </c>
      <c r="AI125">
        <v>101.93</v>
      </c>
      <c r="AJ125">
        <v>98.35</v>
      </c>
      <c r="AK125">
        <v>85.08</v>
      </c>
      <c r="AL125">
        <v>100.97</v>
      </c>
      <c r="AM125">
        <v>100.45</v>
      </c>
      <c r="AN125">
        <v>102.74</v>
      </c>
      <c r="AO125">
        <v>108</v>
      </c>
      <c r="AP125">
        <v>107.08</v>
      </c>
      <c r="AQ125">
        <v>28.78</v>
      </c>
      <c r="AR125">
        <v>30</v>
      </c>
      <c r="AS125">
        <v>30</v>
      </c>
      <c r="AT125">
        <v>30</v>
      </c>
      <c r="AU125">
        <v>30</v>
      </c>
      <c r="AV125">
        <v>30</v>
      </c>
      <c r="AW125">
        <v>30</v>
      </c>
      <c r="AX125">
        <v>19.239999999999998</v>
      </c>
      <c r="AY125">
        <v>0</v>
      </c>
      <c r="AZ125">
        <v>-1.71</v>
      </c>
      <c r="BA125">
        <v>0</v>
      </c>
      <c r="BB125">
        <v>0</v>
      </c>
      <c r="BC125">
        <v>0</v>
      </c>
      <c r="BD125">
        <v>0</v>
      </c>
      <c r="BE125">
        <v>0</v>
      </c>
      <c r="BF125">
        <v>0</v>
      </c>
      <c r="BG125">
        <v>65</v>
      </c>
      <c r="BH125">
        <v>65</v>
      </c>
      <c r="BI125">
        <v>65</v>
      </c>
      <c r="BJ125">
        <v>65</v>
      </c>
      <c r="BK125">
        <v>65</v>
      </c>
      <c r="BL125">
        <v>65</v>
      </c>
      <c r="BM125">
        <v>65</v>
      </c>
      <c r="BN125">
        <v>65</v>
      </c>
      <c r="BO125">
        <v>18</v>
      </c>
      <c r="BP125">
        <v>0</v>
      </c>
      <c r="BQ125">
        <v>0</v>
      </c>
      <c r="BR125">
        <v>0</v>
      </c>
      <c r="BS125">
        <v>27</v>
      </c>
      <c r="BT125">
        <v>27</v>
      </c>
    </row>
    <row r="126" spans="1:72" x14ac:dyDescent="0.25">
      <c r="A126">
        <v>157</v>
      </c>
      <c r="B126" t="s">
        <v>300</v>
      </c>
      <c r="C126">
        <v>4.6100000000000003</v>
      </c>
      <c r="D126">
        <v>9.99</v>
      </c>
      <c r="E126">
        <v>5.29</v>
      </c>
      <c r="F126">
        <v>15.68</v>
      </c>
      <c r="G126">
        <v>2.68</v>
      </c>
      <c r="H126">
        <v>1.36</v>
      </c>
      <c r="I126">
        <v>0</v>
      </c>
      <c r="J126">
        <v>1.18</v>
      </c>
      <c r="K126">
        <v>0.19</v>
      </c>
      <c r="L126">
        <v>0</v>
      </c>
      <c r="M126">
        <v>0</v>
      </c>
      <c r="N126">
        <v>0</v>
      </c>
      <c r="O126">
        <v>0</v>
      </c>
      <c r="P126">
        <v>0</v>
      </c>
      <c r="Q126">
        <v>0</v>
      </c>
      <c r="R126">
        <v>6.94</v>
      </c>
      <c r="S126">
        <v>0</v>
      </c>
      <c r="T126">
        <v>0</v>
      </c>
      <c r="U126">
        <v>0</v>
      </c>
      <c r="V126">
        <v>0</v>
      </c>
      <c r="W126">
        <v>0</v>
      </c>
      <c r="X126">
        <v>0</v>
      </c>
      <c r="Y126">
        <v>0</v>
      </c>
      <c r="Z126">
        <v>0</v>
      </c>
      <c r="AA126">
        <v>0</v>
      </c>
      <c r="AB126">
        <v>0</v>
      </c>
      <c r="AC126">
        <v>0</v>
      </c>
      <c r="AD126">
        <v>0</v>
      </c>
      <c r="AE126">
        <v>0</v>
      </c>
      <c r="AF126">
        <v>0</v>
      </c>
      <c r="AG126">
        <v>0</v>
      </c>
      <c r="AH126">
        <v>0</v>
      </c>
      <c r="AI126">
        <v>110.39</v>
      </c>
      <c r="AJ126">
        <v>105.01</v>
      </c>
      <c r="AK126">
        <v>109.71</v>
      </c>
      <c r="AL126">
        <v>99.32</v>
      </c>
      <c r="AM126">
        <v>112.32</v>
      </c>
      <c r="AN126">
        <v>113.64</v>
      </c>
      <c r="AO126">
        <v>115</v>
      </c>
      <c r="AP126">
        <v>113.82</v>
      </c>
      <c r="AQ126">
        <v>84.81</v>
      </c>
      <c r="AR126">
        <v>85</v>
      </c>
      <c r="AS126">
        <v>85</v>
      </c>
      <c r="AT126">
        <v>85</v>
      </c>
      <c r="AU126">
        <v>85</v>
      </c>
      <c r="AV126">
        <v>85</v>
      </c>
      <c r="AW126">
        <v>85</v>
      </c>
      <c r="AX126">
        <v>78.06</v>
      </c>
      <c r="AY126">
        <v>30</v>
      </c>
      <c r="AZ126">
        <v>30</v>
      </c>
      <c r="BA126">
        <v>30</v>
      </c>
      <c r="BB126">
        <v>30</v>
      </c>
      <c r="BC126">
        <v>30</v>
      </c>
      <c r="BD126">
        <v>30</v>
      </c>
      <c r="BE126">
        <v>30</v>
      </c>
      <c r="BF126">
        <v>30</v>
      </c>
      <c r="BG126">
        <v>50</v>
      </c>
      <c r="BH126">
        <v>50</v>
      </c>
      <c r="BI126">
        <v>50</v>
      </c>
      <c r="BJ126">
        <v>50</v>
      </c>
      <c r="BK126">
        <v>50</v>
      </c>
      <c r="BL126">
        <v>50</v>
      </c>
      <c r="BM126">
        <v>50</v>
      </c>
      <c r="BN126">
        <v>50</v>
      </c>
      <c r="BO126">
        <v>15</v>
      </c>
      <c r="BP126">
        <v>0</v>
      </c>
      <c r="BQ126">
        <v>0</v>
      </c>
      <c r="BR126">
        <v>0</v>
      </c>
      <c r="BS126">
        <v>53</v>
      </c>
      <c r="BT126">
        <v>53</v>
      </c>
    </row>
    <row r="127" spans="1:72" x14ac:dyDescent="0.25">
      <c r="A127">
        <v>158</v>
      </c>
      <c r="B127" t="s">
        <v>301</v>
      </c>
      <c r="C127">
        <v>0</v>
      </c>
      <c r="D127">
        <v>0</v>
      </c>
      <c r="E127">
        <v>0</v>
      </c>
      <c r="F127">
        <v>0</v>
      </c>
      <c r="G127">
        <v>0</v>
      </c>
      <c r="H127">
        <v>0</v>
      </c>
      <c r="I127">
        <v>0</v>
      </c>
      <c r="J127">
        <v>0</v>
      </c>
      <c r="K127">
        <v>0</v>
      </c>
      <c r="L127">
        <v>0</v>
      </c>
      <c r="M127">
        <v>0</v>
      </c>
      <c r="N127">
        <v>0</v>
      </c>
      <c r="O127">
        <v>0</v>
      </c>
      <c r="P127">
        <v>0</v>
      </c>
      <c r="Q127">
        <v>0</v>
      </c>
      <c r="R127">
        <v>0</v>
      </c>
      <c r="S127">
        <v>0</v>
      </c>
      <c r="T127">
        <v>0</v>
      </c>
      <c r="U127">
        <v>0</v>
      </c>
      <c r="V127">
        <v>0</v>
      </c>
      <c r="W127">
        <v>0</v>
      </c>
      <c r="X127">
        <v>0</v>
      </c>
      <c r="Y127">
        <v>0</v>
      </c>
      <c r="Z127">
        <v>0</v>
      </c>
      <c r="AA127">
        <v>0</v>
      </c>
      <c r="AB127">
        <v>0</v>
      </c>
      <c r="AC127">
        <v>0</v>
      </c>
      <c r="AD127">
        <v>0</v>
      </c>
      <c r="AE127">
        <v>0</v>
      </c>
      <c r="AF127">
        <v>0</v>
      </c>
      <c r="AG127">
        <v>0</v>
      </c>
      <c r="AH127">
        <v>0</v>
      </c>
      <c r="AI127">
        <v>100</v>
      </c>
      <c r="AJ127">
        <v>100</v>
      </c>
      <c r="AK127">
        <v>100</v>
      </c>
      <c r="AL127">
        <v>100</v>
      </c>
      <c r="AM127">
        <v>100</v>
      </c>
      <c r="AN127">
        <v>100</v>
      </c>
      <c r="AO127">
        <v>100</v>
      </c>
      <c r="AP127">
        <v>100</v>
      </c>
      <c r="AQ127">
        <v>85</v>
      </c>
      <c r="AR127">
        <v>85</v>
      </c>
      <c r="AS127">
        <v>85</v>
      </c>
      <c r="AT127">
        <v>85</v>
      </c>
      <c r="AU127">
        <v>85</v>
      </c>
      <c r="AV127">
        <v>85</v>
      </c>
      <c r="AW127">
        <v>85</v>
      </c>
      <c r="AX127">
        <v>85</v>
      </c>
      <c r="AY127">
        <v>30</v>
      </c>
      <c r="AZ127">
        <v>30</v>
      </c>
      <c r="BA127">
        <v>30</v>
      </c>
      <c r="BB127">
        <v>30</v>
      </c>
      <c r="BC127">
        <v>30</v>
      </c>
      <c r="BD127">
        <v>30</v>
      </c>
      <c r="BE127">
        <v>30</v>
      </c>
      <c r="BF127">
        <v>30</v>
      </c>
      <c r="BG127">
        <v>50</v>
      </c>
      <c r="BH127">
        <v>50</v>
      </c>
      <c r="BI127">
        <v>50</v>
      </c>
      <c r="BJ127">
        <v>50</v>
      </c>
      <c r="BK127">
        <v>50</v>
      </c>
      <c r="BL127">
        <v>50</v>
      </c>
      <c r="BM127">
        <v>50</v>
      </c>
      <c r="BN127">
        <v>50</v>
      </c>
      <c r="BO127">
        <v>0</v>
      </c>
      <c r="BP127">
        <v>0</v>
      </c>
      <c r="BQ127">
        <v>0</v>
      </c>
      <c r="BR127">
        <v>0</v>
      </c>
      <c r="BS127">
        <v>53</v>
      </c>
      <c r="BT127">
        <v>53</v>
      </c>
    </row>
    <row r="128" spans="1:72" x14ac:dyDescent="0.25">
      <c r="A128">
        <v>159</v>
      </c>
      <c r="B128" t="s">
        <v>302</v>
      </c>
      <c r="C128">
        <v>0</v>
      </c>
      <c r="D128">
        <v>0</v>
      </c>
      <c r="E128">
        <v>0</v>
      </c>
      <c r="F128">
        <v>0</v>
      </c>
      <c r="G128">
        <v>0</v>
      </c>
      <c r="H128">
        <v>0</v>
      </c>
      <c r="I128">
        <v>0</v>
      </c>
      <c r="J128">
        <v>0</v>
      </c>
      <c r="K128">
        <v>0</v>
      </c>
      <c r="L128">
        <v>0</v>
      </c>
      <c r="M128">
        <v>0</v>
      </c>
      <c r="N128">
        <v>0</v>
      </c>
      <c r="O128">
        <v>0</v>
      </c>
      <c r="P128">
        <v>0</v>
      </c>
      <c r="Q128">
        <v>0</v>
      </c>
      <c r="R128">
        <v>0</v>
      </c>
      <c r="S128">
        <v>0</v>
      </c>
      <c r="T128">
        <v>0</v>
      </c>
      <c r="U128">
        <v>0</v>
      </c>
      <c r="V128">
        <v>0</v>
      </c>
      <c r="W128">
        <v>0</v>
      </c>
      <c r="X128">
        <v>0</v>
      </c>
      <c r="Y128">
        <v>0</v>
      </c>
      <c r="Z128">
        <v>0</v>
      </c>
      <c r="AA128">
        <v>0</v>
      </c>
      <c r="AB128">
        <v>0</v>
      </c>
      <c r="AC128">
        <v>0</v>
      </c>
      <c r="AD128">
        <v>0</v>
      </c>
      <c r="AE128">
        <v>0</v>
      </c>
      <c r="AF128">
        <v>0</v>
      </c>
      <c r="AG128">
        <v>0</v>
      </c>
      <c r="AH128">
        <v>0</v>
      </c>
      <c r="AI128">
        <v>100</v>
      </c>
      <c r="AJ128">
        <v>100</v>
      </c>
      <c r="AK128">
        <v>100</v>
      </c>
      <c r="AL128">
        <v>100</v>
      </c>
      <c r="AM128">
        <v>100</v>
      </c>
      <c r="AN128">
        <v>100</v>
      </c>
      <c r="AO128">
        <v>100</v>
      </c>
      <c r="AP128">
        <v>100</v>
      </c>
      <c r="AQ128">
        <v>100</v>
      </c>
      <c r="AR128">
        <v>100</v>
      </c>
      <c r="AS128">
        <v>100</v>
      </c>
      <c r="AT128">
        <v>100</v>
      </c>
      <c r="AU128">
        <v>100</v>
      </c>
      <c r="AV128">
        <v>100</v>
      </c>
      <c r="AW128">
        <v>100</v>
      </c>
      <c r="AX128">
        <v>100</v>
      </c>
      <c r="AY128">
        <v>10</v>
      </c>
      <c r="AZ128">
        <v>10</v>
      </c>
      <c r="BA128">
        <v>10</v>
      </c>
      <c r="BB128">
        <v>10</v>
      </c>
      <c r="BC128">
        <v>10</v>
      </c>
      <c r="BD128">
        <v>10</v>
      </c>
      <c r="BE128">
        <v>10</v>
      </c>
      <c r="BF128">
        <v>10</v>
      </c>
      <c r="BG128">
        <v>35</v>
      </c>
      <c r="BH128">
        <v>35</v>
      </c>
      <c r="BI128">
        <v>35</v>
      </c>
      <c r="BJ128">
        <v>35</v>
      </c>
      <c r="BK128">
        <v>35</v>
      </c>
      <c r="BL128">
        <v>35</v>
      </c>
      <c r="BM128">
        <v>35</v>
      </c>
      <c r="BN128">
        <v>35</v>
      </c>
      <c r="BO128">
        <v>0</v>
      </c>
      <c r="BP128">
        <v>0</v>
      </c>
      <c r="BQ128">
        <v>0</v>
      </c>
      <c r="BR128">
        <v>0</v>
      </c>
      <c r="BS128">
        <v>81</v>
      </c>
      <c r="BT128">
        <v>53</v>
      </c>
    </row>
    <row r="129" spans="1:72" x14ac:dyDescent="0.25">
      <c r="A129">
        <v>160</v>
      </c>
      <c r="B129" t="s">
        <v>303</v>
      </c>
      <c r="C129">
        <v>0</v>
      </c>
      <c r="D129">
        <v>0</v>
      </c>
      <c r="E129">
        <v>0.06</v>
      </c>
      <c r="F129">
        <v>0</v>
      </c>
      <c r="G129">
        <v>0</v>
      </c>
      <c r="H129">
        <v>0</v>
      </c>
      <c r="I129">
        <v>0</v>
      </c>
      <c r="J129">
        <v>0</v>
      </c>
      <c r="K129">
        <v>0</v>
      </c>
      <c r="L129">
        <v>0</v>
      </c>
      <c r="M129">
        <v>0</v>
      </c>
      <c r="N129">
        <v>0</v>
      </c>
      <c r="O129">
        <v>0</v>
      </c>
      <c r="P129">
        <v>0</v>
      </c>
      <c r="Q129">
        <v>0</v>
      </c>
      <c r="R129">
        <v>0.32</v>
      </c>
      <c r="S129">
        <v>0</v>
      </c>
      <c r="T129">
        <v>0</v>
      </c>
      <c r="U129">
        <v>0</v>
      </c>
      <c r="V129">
        <v>0</v>
      </c>
      <c r="W129">
        <v>0</v>
      </c>
      <c r="X129">
        <v>0</v>
      </c>
      <c r="Y129">
        <v>0</v>
      </c>
      <c r="Z129">
        <v>0</v>
      </c>
      <c r="AA129">
        <v>0</v>
      </c>
      <c r="AB129">
        <v>0</v>
      </c>
      <c r="AC129">
        <v>0</v>
      </c>
      <c r="AD129">
        <v>0</v>
      </c>
      <c r="AE129">
        <v>0</v>
      </c>
      <c r="AF129">
        <v>0</v>
      </c>
      <c r="AG129">
        <v>0</v>
      </c>
      <c r="AH129">
        <v>0</v>
      </c>
      <c r="AI129">
        <v>100</v>
      </c>
      <c r="AJ129">
        <v>100</v>
      </c>
      <c r="AK129">
        <v>99.94</v>
      </c>
      <c r="AL129">
        <v>100</v>
      </c>
      <c r="AM129">
        <v>100</v>
      </c>
      <c r="AN129">
        <v>100</v>
      </c>
      <c r="AO129">
        <v>100</v>
      </c>
      <c r="AP129">
        <v>100</v>
      </c>
      <c r="AQ129">
        <v>87</v>
      </c>
      <c r="AR129">
        <v>87</v>
      </c>
      <c r="AS129">
        <v>87</v>
      </c>
      <c r="AT129">
        <v>87</v>
      </c>
      <c r="AU129">
        <v>87</v>
      </c>
      <c r="AV129">
        <v>87</v>
      </c>
      <c r="AW129">
        <v>87</v>
      </c>
      <c r="AX129">
        <v>86.68</v>
      </c>
      <c r="AY129">
        <v>30</v>
      </c>
      <c r="AZ129">
        <v>30</v>
      </c>
      <c r="BA129">
        <v>30</v>
      </c>
      <c r="BB129">
        <v>30</v>
      </c>
      <c r="BC129">
        <v>30</v>
      </c>
      <c r="BD129">
        <v>30</v>
      </c>
      <c r="BE129">
        <v>30</v>
      </c>
      <c r="BF129">
        <v>30</v>
      </c>
      <c r="BG129">
        <v>50</v>
      </c>
      <c r="BH129">
        <v>50</v>
      </c>
      <c r="BI129">
        <v>50</v>
      </c>
      <c r="BJ129">
        <v>50</v>
      </c>
      <c r="BK129">
        <v>50</v>
      </c>
      <c r="BL129">
        <v>50</v>
      </c>
      <c r="BM129">
        <v>50</v>
      </c>
      <c r="BN129">
        <v>50</v>
      </c>
      <c r="BO129">
        <v>0</v>
      </c>
      <c r="BP129">
        <v>2</v>
      </c>
      <c r="BQ129">
        <v>0</v>
      </c>
      <c r="BR129">
        <v>0</v>
      </c>
      <c r="BS129">
        <v>53</v>
      </c>
      <c r="BT129">
        <v>53</v>
      </c>
    </row>
    <row r="130" spans="1:72" x14ac:dyDescent="0.25">
      <c r="A130">
        <v>161</v>
      </c>
      <c r="B130" t="s">
        <v>304</v>
      </c>
      <c r="C130">
        <v>0</v>
      </c>
      <c r="D130">
        <v>0</v>
      </c>
      <c r="E130">
        <v>0</v>
      </c>
      <c r="F130">
        <v>0</v>
      </c>
      <c r="G130">
        <v>0</v>
      </c>
      <c r="H130">
        <v>0</v>
      </c>
      <c r="I130">
        <v>0</v>
      </c>
      <c r="J130">
        <v>0</v>
      </c>
      <c r="K130">
        <v>0</v>
      </c>
      <c r="L130">
        <v>0</v>
      </c>
      <c r="M130">
        <v>0</v>
      </c>
      <c r="N130">
        <v>0</v>
      </c>
      <c r="O130">
        <v>0</v>
      </c>
      <c r="P130">
        <v>0</v>
      </c>
      <c r="Q130">
        <v>0</v>
      </c>
      <c r="R130">
        <v>0</v>
      </c>
      <c r="S130">
        <v>0</v>
      </c>
      <c r="T130">
        <v>0</v>
      </c>
      <c r="U130">
        <v>0</v>
      </c>
      <c r="V130">
        <v>0</v>
      </c>
      <c r="W130">
        <v>0</v>
      </c>
      <c r="X130">
        <v>0</v>
      </c>
      <c r="Y130">
        <v>0</v>
      </c>
      <c r="Z130">
        <v>0</v>
      </c>
      <c r="AA130">
        <v>0</v>
      </c>
      <c r="AB130">
        <v>0</v>
      </c>
      <c r="AC130">
        <v>0</v>
      </c>
      <c r="AD130">
        <v>0</v>
      </c>
      <c r="AE130">
        <v>0</v>
      </c>
      <c r="AF130">
        <v>0</v>
      </c>
      <c r="AG130">
        <v>0</v>
      </c>
      <c r="AH130">
        <v>0</v>
      </c>
      <c r="AI130">
        <v>100</v>
      </c>
      <c r="AJ130">
        <v>100</v>
      </c>
      <c r="AK130">
        <v>100</v>
      </c>
      <c r="AL130">
        <v>100</v>
      </c>
      <c r="AM130">
        <v>100</v>
      </c>
      <c r="AN130">
        <v>100</v>
      </c>
      <c r="AO130">
        <v>100</v>
      </c>
      <c r="AP130">
        <v>100</v>
      </c>
      <c r="AQ130">
        <v>0</v>
      </c>
      <c r="AR130">
        <v>0</v>
      </c>
      <c r="AS130">
        <v>0</v>
      </c>
      <c r="AT130">
        <v>0</v>
      </c>
      <c r="AU130">
        <v>0</v>
      </c>
      <c r="AV130">
        <v>0</v>
      </c>
      <c r="AW130">
        <v>0</v>
      </c>
      <c r="AX130">
        <v>0</v>
      </c>
      <c r="AY130">
        <v>12.5</v>
      </c>
      <c r="AZ130">
        <v>12.5</v>
      </c>
      <c r="BA130">
        <v>12.5</v>
      </c>
      <c r="BB130">
        <v>12.5</v>
      </c>
      <c r="BC130">
        <v>12.5</v>
      </c>
      <c r="BD130">
        <v>12.5</v>
      </c>
      <c r="BE130">
        <v>12.5</v>
      </c>
      <c r="BF130">
        <v>12.5</v>
      </c>
      <c r="BG130">
        <v>5</v>
      </c>
      <c r="BH130">
        <v>5</v>
      </c>
      <c r="BI130">
        <v>5</v>
      </c>
      <c r="BJ130">
        <v>5</v>
      </c>
      <c r="BK130">
        <v>5</v>
      </c>
      <c r="BL130">
        <v>5</v>
      </c>
      <c r="BM130">
        <v>5</v>
      </c>
      <c r="BN130">
        <v>5</v>
      </c>
      <c r="BO130">
        <v>0</v>
      </c>
      <c r="BP130">
        <v>0</v>
      </c>
      <c r="BQ130">
        <v>0</v>
      </c>
      <c r="BR130">
        <v>0</v>
      </c>
      <c r="BS130">
        <v>78</v>
      </c>
      <c r="BT130">
        <v>53</v>
      </c>
    </row>
    <row r="131" spans="1:72" x14ac:dyDescent="0.25">
      <c r="A131">
        <v>162</v>
      </c>
      <c r="B131" t="s">
        <v>305</v>
      </c>
      <c r="C131">
        <v>0.23</v>
      </c>
      <c r="D131">
        <v>1.63</v>
      </c>
      <c r="E131">
        <v>1.66</v>
      </c>
      <c r="F131">
        <v>11.1</v>
      </c>
      <c r="G131">
        <v>1.28</v>
      </c>
      <c r="H131">
        <v>0.95</v>
      </c>
      <c r="I131">
        <v>0</v>
      </c>
      <c r="J131">
        <v>0</v>
      </c>
      <c r="K131">
        <v>0.63</v>
      </c>
      <c r="L131">
        <v>0</v>
      </c>
      <c r="M131">
        <v>0</v>
      </c>
      <c r="N131">
        <v>0</v>
      </c>
      <c r="O131">
        <v>0</v>
      </c>
      <c r="P131">
        <v>0</v>
      </c>
      <c r="Q131">
        <v>0</v>
      </c>
      <c r="R131">
        <v>5.5</v>
      </c>
      <c r="S131">
        <v>0</v>
      </c>
      <c r="T131">
        <v>0</v>
      </c>
      <c r="U131">
        <v>0</v>
      </c>
      <c r="V131">
        <v>0</v>
      </c>
      <c r="W131">
        <v>0</v>
      </c>
      <c r="X131">
        <v>0</v>
      </c>
      <c r="Y131">
        <v>0</v>
      </c>
      <c r="Z131">
        <v>0</v>
      </c>
      <c r="AA131">
        <v>0</v>
      </c>
      <c r="AB131">
        <v>0</v>
      </c>
      <c r="AC131">
        <v>0</v>
      </c>
      <c r="AD131">
        <v>0</v>
      </c>
      <c r="AE131">
        <v>0</v>
      </c>
      <c r="AF131">
        <v>0</v>
      </c>
      <c r="AG131">
        <v>0</v>
      </c>
      <c r="AH131">
        <v>0</v>
      </c>
      <c r="AI131">
        <v>99.77</v>
      </c>
      <c r="AJ131">
        <v>98.37</v>
      </c>
      <c r="AK131">
        <v>98.34</v>
      </c>
      <c r="AL131">
        <v>88.9</v>
      </c>
      <c r="AM131">
        <v>98.72</v>
      </c>
      <c r="AN131">
        <v>99.05</v>
      </c>
      <c r="AO131">
        <v>100</v>
      </c>
      <c r="AP131">
        <v>100</v>
      </c>
      <c r="AQ131">
        <v>89.37</v>
      </c>
      <c r="AR131">
        <v>90</v>
      </c>
      <c r="AS131">
        <v>90</v>
      </c>
      <c r="AT131">
        <v>90</v>
      </c>
      <c r="AU131">
        <v>90</v>
      </c>
      <c r="AV131">
        <v>90</v>
      </c>
      <c r="AW131">
        <v>90</v>
      </c>
      <c r="AX131">
        <v>84.5</v>
      </c>
      <c r="AY131">
        <v>30</v>
      </c>
      <c r="AZ131">
        <v>30</v>
      </c>
      <c r="BA131">
        <v>30</v>
      </c>
      <c r="BB131">
        <v>30</v>
      </c>
      <c r="BC131">
        <v>30</v>
      </c>
      <c r="BD131">
        <v>30</v>
      </c>
      <c r="BE131">
        <v>30</v>
      </c>
      <c r="BF131">
        <v>30</v>
      </c>
      <c r="BG131">
        <v>50</v>
      </c>
      <c r="BH131">
        <v>50</v>
      </c>
      <c r="BI131">
        <v>50</v>
      </c>
      <c r="BJ131">
        <v>50</v>
      </c>
      <c r="BK131">
        <v>50</v>
      </c>
      <c r="BL131">
        <v>50</v>
      </c>
      <c r="BM131">
        <v>50</v>
      </c>
      <c r="BN131">
        <v>50</v>
      </c>
      <c r="BO131">
        <v>0</v>
      </c>
      <c r="BP131">
        <v>5</v>
      </c>
      <c r="BQ131">
        <v>0</v>
      </c>
      <c r="BR131">
        <v>0</v>
      </c>
      <c r="BS131">
        <v>53</v>
      </c>
      <c r="BT131">
        <v>53</v>
      </c>
    </row>
    <row r="132" spans="1:72" x14ac:dyDescent="0.25">
      <c r="A132">
        <v>163</v>
      </c>
      <c r="B132" t="s">
        <v>306</v>
      </c>
      <c r="C132">
        <v>2.75</v>
      </c>
      <c r="D132">
        <v>2.13</v>
      </c>
      <c r="E132">
        <v>3.1</v>
      </c>
      <c r="F132">
        <v>7.96</v>
      </c>
      <c r="G132">
        <v>0.44</v>
      </c>
      <c r="H132">
        <v>2.84</v>
      </c>
      <c r="I132">
        <v>0</v>
      </c>
      <c r="J132">
        <v>0</v>
      </c>
      <c r="K132">
        <v>2.41</v>
      </c>
      <c r="L132">
        <v>0</v>
      </c>
      <c r="M132">
        <v>0</v>
      </c>
      <c r="N132">
        <v>0</v>
      </c>
      <c r="O132">
        <v>0</v>
      </c>
      <c r="P132">
        <v>0</v>
      </c>
      <c r="Q132">
        <v>0</v>
      </c>
      <c r="R132">
        <v>5.72</v>
      </c>
      <c r="S132">
        <v>0</v>
      </c>
      <c r="T132">
        <v>0</v>
      </c>
      <c r="U132">
        <v>0</v>
      </c>
      <c r="V132">
        <v>0</v>
      </c>
      <c r="W132">
        <v>0</v>
      </c>
      <c r="X132">
        <v>0</v>
      </c>
      <c r="Y132">
        <v>0</v>
      </c>
      <c r="Z132">
        <v>0</v>
      </c>
      <c r="AA132">
        <v>0</v>
      </c>
      <c r="AB132">
        <v>0</v>
      </c>
      <c r="AC132">
        <v>0</v>
      </c>
      <c r="AD132">
        <v>0</v>
      </c>
      <c r="AE132">
        <v>0</v>
      </c>
      <c r="AF132">
        <v>0</v>
      </c>
      <c r="AG132">
        <v>0</v>
      </c>
      <c r="AH132">
        <v>0</v>
      </c>
      <c r="AI132">
        <v>102.25</v>
      </c>
      <c r="AJ132">
        <v>102.87</v>
      </c>
      <c r="AK132">
        <v>101.9</v>
      </c>
      <c r="AL132">
        <v>97.04</v>
      </c>
      <c r="AM132">
        <v>104.56</v>
      </c>
      <c r="AN132">
        <v>102.16</v>
      </c>
      <c r="AO132">
        <v>105</v>
      </c>
      <c r="AP132">
        <v>105</v>
      </c>
      <c r="AQ132">
        <v>89.59</v>
      </c>
      <c r="AR132">
        <v>92</v>
      </c>
      <c r="AS132">
        <v>92</v>
      </c>
      <c r="AT132">
        <v>92</v>
      </c>
      <c r="AU132">
        <v>92</v>
      </c>
      <c r="AV132">
        <v>92</v>
      </c>
      <c r="AW132">
        <v>92</v>
      </c>
      <c r="AX132">
        <v>86.28</v>
      </c>
      <c r="AY132">
        <v>36</v>
      </c>
      <c r="AZ132">
        <v>36</v>
      </c>
      <c r="BA132">
        <v>36</v>
      </c>
      <c r="BB132">
        <v>36</v>
      </c>
      <c r="BC132">
        <v>36</v>
      </c>
      <c r="BD132">
        <v>36</v>
      </c>
      <c r="BE132">
        <v>36</v>
      </c>
      <c r="BF132">
        <v>36</v>
      </c>
      <c r="BG132">
        <v>50</v>
      </c>
      <c r="BH132">
        <v>50</v>
      </c>
      <c r="BI132">
        <v>50</v>
      </c>
      <c r="BJ132">
        <v>50</v>
      </c>
      <c r="BK132">
        <v>50</v>
      </c>
      <c r="BL132">
        <v>50</v>
      </c>
      <c r="BM132">
        <v>50</v>
      </c>
      <c r="BN132">
        <v>50</v>
      </c>
      <c r="BO132">
        <v>5</v>
      </c>
      <c r="BP132">
        <v>7</v>
      </c>
      <c r="BQ132">
        <v>6</v>
      </c>
      <c r="BR132">
        <v>0</v>
      </c>
      <c r="BS132">
        <v>53</v>
      </c>
      <c r="BT132">
        <v>53</v>
      </c>
    </row>
    <row r="133" spans="1:72" x14ac:dyDescent="0.25">
      <c r="A133">
        <v>166</v>
      </c>
      <c r="B133" t="s">
        <v>307</v>
      </c>
      <c r="C133">
        <v>0</v>
      </c>
      <c r="D133">
        <v>0</v>
      </c>
      <c r="E133">
        <v>0</v>
      </c>
      <c r="F133">
        <v>0</v>
      </c>
      <c r="G133">
        <v>0</v>
      </c>
      <c r="H133">
        <v>0</v>
      </c>
      <c r="I133">
        <v>0</v>
      </c>
      <c r="J133">
        <v>0</v>
      </c>
      <c r="K133">
        <v>0</v>
      </c>
      <c r="L133">
        <v>0</v>
      </c>
      <c r="M133">
        <v>0</v>
      </c>
      <c r="N133">
        <v>0</v>
      </c>
      <c r="O133">
        <v>0</v>
      </c>
      <c r="P133">
        <v>0</v>
      </c>
      <c r="Q133">
        <v>0</v>
      </c>
      <c r="R133">
        <v>0</v>
      </c>
      <c r="S133">
        <v>0</v>
      </c>
      <c r="T133">
        <v>0</v>
      </c>
      <c r="U133">
        <v>0</v>
      </c>
      <c r="V133">
        <v>0</v>
      </c>
      <c r="W133">
        <v>0</v>
      </c>
      <c r="X133">
        <v>0</v>
      </c>
      <c r="Y133">
        <v>0</v>
      </c>
      <c r="Z133">
        <v>0</v>
      </c>
      <c r="AA133">
        <v>0</v>
      </c>
      <c r="AB133">
        <v>0</v>
      </c>
      <c r="AC133">
        <v>0</v>
      </c>
      <c r="AD133">
        <v>0</v>
      </c>
      <c r="AE133">
        <v>0</v>
      </c>
      <c r="AF133">
        <v>0</v>
      </c>
      <c r="AG133">
        <v>0</v>
      </c>
      <c r="AH133">
        <v>0</v>
      </c>
      <c r="AI133">
        <v>15</v>
      </c>
      <c r="AJ133">
        <v>15</v>
      </c>
      <c r="AK133">
        <v>15</v>
      </c>
      <c r="AL133">
        <v>15</v>
      </c>
      <c r="AM133">
        <v>15</v>
      </c>
      <c r="AN133">
        <v>15</v>
      </c>
      <c r="AO133">
        <v>15</v>
      </c>
      <c r="AP133">
        <v>15</v>
      </c>
      <c r="AQ133">
        <v>0</v>
      </c>
      <c r="AR133">
        <v>0</v>
      </c>
      <c r="AS133">
        <v>0</v>
      </c>
      <c r="AT133">
        <v>0</v>
      </c>
      <c r="AU133">
        <v>0</v>
      </c>
      <c r="AV133">
        <v>0</v>
      </c>
      <c r="AW133">
        <v>0</v>
      </c>
      <c r="AX133">
        <v>0</v>
      </c>
      <c r="AY133">
        <v>45</v>
      </c>
      <c r="AZ133">
        <v>45</v>
      </c>
      <c r="BA133">
        <v>45</v>
      </c>
      <c r="BB133">
        <v>45</v>
      </c>
      <c r="BC133">
        <v>45</v>
      </c>
      <c r="BD133">
        <v>45</v>
      </c>
      <c r="BE133">
        <v>45</v>
      </c>
      <c r="BF133">
        <v>45</v>
      </c>
      <c r="BG133">
        <v>10</v>
      </c>
      <c r="BH133">
        <v>10</v>
      </c>
      <c r="BI133">
        <v>10</v>
      </c>
      <c r="BJ133">
        <v>10</v>
      </c>
      <c r="BK133">
        <v>10</v>
      </c>
      <c r="BL133">
        <v>10</v>
      </c>
      <c r="BM133">
        <v>10</v>
      </c>
      <c r="BN133">
        <v>10</v>
      </c>
      <c r="BO133">
        <v>0</v>
      </c>
      <c r="BP133">
        <v>0</v>
      </c>
      <c r="BQ133">
        <v>0</v>
      </c>
      <c r="BR133">
        <v>0</v>
      </c>
      <c r="BS133">
        <v>54</v>
      </c>
      <c r="BT133">
        <v>15</v>
      </c>
    </row>
    <row r="134" spans="1:72" x14ac:dyDescent="0.25">
      <c r="A134">
        <v>167</v>
      </c>
      <c r="B134" t="s">
        <v>308</v>
      </c>
      <c r="C134">
        <v>1.7</v>
      </c>
      <c r="D134">
        <v>0.4</v>
      </c>
      <c r="E134">
        <v>4.7</v>
      </c>
      <c r="F134">
        <v>1.29</v>
      </c>
      <c r="G134">
        <v>1.02</v>
      </c>
      <c r="H134">
        <v>0.67</v>
      </c>
      <c r="I134">
        <v>0</v>
      </c>
      <c r="J134">
        <v>0.59</v>
      </c>
      <c r="K134">
        <v>4.2699999999999996</v>
      </c>
      <c r="L134">
        <v>0</v>
      </c>
      <c r="M134">
        <v>0</v>
      </c>
      <c r="N134">
        <v>0</v>
      </c>
      <c r="O134">
        <v>0</v>
      </c>
      <c r="P134">
        <v>0</v>
      </c>
      <c r="Q134">
        <v>0</v>
      </c>
      <c r="R134">
        <v>21.28</v>
      </c>
      <c r="S134">
        <v>0</v>
      </c>
      <c r="T134">
        <v>0</v>
      </c>
      <c r="U134">
        <v>0</v>
      </c>
      <c r="V134">
        <v>0</v>
      </c>
      <c r="W134">
        <v>0</v>
      </c>
      <c r="X134">
        <v>0</v>
      </c>
      <c r="Y134">
        <v>0</v>
      </c>
      <c r="Z134">
        <v>0</v>
      </c>
      <c r="AA134">
        <v>0</v>
      </c>
      <c r="AB134">
        <v>0.5</v>
      </c>
      <c r="AC134">
        <v>0</v>
      </c>
      <c r="AD134">
        <v>0</v>
      </c>
      <c r="AE134">
        <v>0</v>
      </c>
      <c r="AF134">
        <v>0</v>
      </c>
      <c r="AG134">
        <v>0</v>
      </c>
      <c r="AH134">
        <v>0</v>
      </c>
      <c r="AI134">
        <v>98.3</v>
      </c>
      <c r="AJ134">
        <v>99.6</v>
      </c>
      <c r="AK134">
        <v>95.3</v>
      </c>
      <c r="AL134">
        <v>98.71</v>
      </c>
      <c r="AM134">
        <v>98.98</v>
      </c>
      <c r="AN134">
        <v>99.33</v>
      </c>
      <c r="AO134">
        <v>100</v>
      </c>
      <c r="AP134">
        <v>99.41</v>
      </c>
      <c r="AQ134">
        <v>100.73</v>
      </c>
      <c r="AR134">
        <v>105</v>
      </c>
      <c r="AS134">
        <v>105</v>
      </c>
      <c r="AT134">
        <v>105</v>
      </c>
      <c r="AU134">
        <v>105</v>
      </c>
      <c r="AV134">
        <v>105</v>
      </c>
      <c r="AW134">
        <v>105</v>
      </c>
      <c r="AX134">
        <v>83.72</v>
      </c>
      <c r="AY134">
        <v>0</v>
      </c>
      <c r="AZ134">
        <v>0</v>
      </c>
      <c r="BA134">
        <v>0</v>
      </c>
      <c r="BB134">
        <v>0</v>
      </c>
      <c r="BC134">
        <v>0</v>
      </c>
      <c r="BD134">
        <v>0</v>
      </c>
      <c r="BE134">
        <v>0</v>
      </c>
      <c r="BF134">
        <v>0</v>
      </c>
      <c r="BG134">
        <v>66</v>
      </c>
      <c r="BH134">
        <v>65.5</v>
      </c>
      <c r="BI134">
        <v>66</v>
      </c>
      <c r="BJ134">
        <v>66</v>
      </c>
      <c r="BK134">
        <v>66</v>
      </c>
      <c r="BL134">
        <v>66</v>
      </c>
      <c r="BM134">
        <v>66</v>
      </c>
      <c r="BN134">
        <v>66</v>
      </c>
      <c r="BO134">
        <v>0</v>
      </c>
      <c r="BP134">
        <v>5</v>
      </c>
      <c r="BQ134">
        <v>0</v>
      </c>
      <c r="BR134">
        <v>11</v>
      </c>
      <c r="BS134">
        <v>15</v>
      </c>
      <c r="BT134">
        <v>15</v>
      </c>
    </row>
    <row r="135" spans="1:72" x14ac:dyDescent="0.25">
      <c r="A135">
        <v>168</v>
      </c>
      <c r="B135" t="s">
        <v>309</v>
      </c>
      <c r="C135">
        <v>0</v>
      </c>
      <c r="D135">
        <v>0</v>
      </c>
      <c r="E135">
        <v>0</v>
      </c>
      <c r="F135">
        <v>0</v>
      </c>
      <c r="G135">
        <v>0</v>
      </c>
      <c r="H135">
        <v>0</v>
      </c>
      <c r="I135">
        <v>0</v>
      </c>
      <c r="J135">
        <v>0</v>
      </c>
      <c r="K135">
        <v>0</v>
      </c>
      <c r="L135">
        <v>0</v>
      </c>
      <c r="M135">
        <v>0</v>
      </c>
      <c r="N135">
        <v>0</v>
      </c>
      <c r="O135">
        <v>0</v>
      </c>
      <c r="P135">
        <v>0</v>
      </c>
      <c r="Q135">
        <v>0</v>
      </c>
      <c r="R135">
        <v>0</v>
      </c>
      <c r="S135">
        <v>0</v>
      </c>
      <c r="T135">
        <v>0</v>
      </c>
      <c r="U135">
        <v>0</v>
      </c>
      <c r="V135">
        <v>0</v>
      </c>
      <c r="W135">
        <v>0</v>
      </c>
      <c r="X135">
        <v>0</v>
      </c>
      <c r="Y135">
        <v>0</v>
      </c>
      <c r="Z135">
        <v>0</v>
      </c>
      <c r="AA135">
        <v>0</v>
      </c>
      <c r="AB135">
        <v>0</v>
      </c>
      <c r="AC135">
        <v>0</v>
      </c>
      <c r="AD135">
        <v>0</v>
      </c>
      <c r="AE135">
        <v>0</v>
      </c>
      <c r="AF135">
        <v>0</v>
      </c>
      <c r="AG135">
        <v>0</v>
      </c>
      <c r="AH135">
        <v>0</v>
      </c>
      <c r="AI135">
        <v>10</v>
      </c>
      <c r="AJ135">
        <v>10</v>
      </c>
      <c r="AK135">
        <v>10</v>
      </c>
      <c r="AL135">
        <v>10</v>
      </c>
      <c r="AM135">
        <v>10</v>
      </c>
      <c r="AN135">
        <v>10</v>
      </c>
      <c r="AO135">
        <v>10</v>
      </c>
      <c r="AP135">
        <v>10</v>
      </c>
      <c r="AQ135">
        <v>10</v>
      </c>
      <c r="AR135">
        <v>10</v>
      </c>
      <c r="AS135">
        <v>10</v>
      </c>
      <c r="AT135">
        <v>10</v>
      </c>
      <c r="AU135">
        <v>10</v>
      </c>
      <c r="AV135">
        <v>10</v>
      </c>
      <c r="AW135">
        <v>10</v>
      </c>
      <c r="AX135">
        <v>10</v>
      </c>
      <c r="AY135">
        <v>25</v>
      </c>
      <c r="AZ135">
        <v>25</v>
      </c>
      <c r="BA135">
        <v>25</v>
      </c>
      <c r="BB135">
        <v>25</v>
      </c>
      <c r="BC135">
        <v>25</v>
      </c>
      <c r="BD135">
        <v>25</v>
      </c>
      <c r="BE135">
        <v>25</v>
      </c>
      <c r="BF135">
        <v>25</v>
      </c>
      <c r="BG135">
        <v>35</v>
      </c>
      <c r="BH135">
        <v>35</v>
      </c>
      <c r="BI135">
        <v>35</v>
      </c>
      <c r="BJ135">
        <v>35</v>
      </c>
      <c r="BK135">
        <v>35</v>
      </c>
      <c r="BL135">
        <v>35</v>
      </c>
      <c r="BM135">
        <v>35</v>
      </c>
      <c r="BN135">
        <v>35</v>
      </c>
      <c r="BO135">
        <v>0</v>
      </c>
      <c r="BP135">
        <v>0</v>
      </c>
      <c r="BQ135">
        <v>0</v>
      </c>
      <c r="BR135">
        <v>0</v>
      </c>
      <c r="BS135">
        <v>169</v>
      </c>
      <c r="BT135">
        <v>15</v>
      </c>
    </row>
    <row r="136" spans="1:72" x14ac:dyDescent="0.25">
      <c r="A136">
        <v>169</v>
      </c>
      <c r="B136" t="s">
        <v>310</v>
      </c>
      <c r="C136">
        <v>0.12</v>
      </c>
      <c r="D136">
        <v>0.67</v>
      </c>
      <c r="E136">
        <v>0</v>
      </c>
      <c r="F136">
        <v>0</v>
      </c>
      <c r="G136">
        <v>0.5</v>
      </c>
      <c r="H136">
        <v>0.5</v>
      </c>
      <c r="I136">
        <v>0</v>
      </c>
      <c r="J136">
        <v>0</v>
      </c>
      <c r="K136">
        <v>0</v>
      </c>
      <c r="L136">
        <v>0</v>
      </c>
      <c r="M136">
        <v>0</v>
      </c>
      <c r="N136">
        <v>0</v>
      </c>
      <c r="O136">
        <v>0</v>
      </c>
      <c r="P136">
        <v>0</v>
      </c>
      <c r="Q136">
        <v>0</v>
      </c>
      <c r="R136">
        <v>3.74</v>
      </c>
      <c r="S136">
        <v>0</v>
      </c>
      <c r="T136">
        <v>0</v>
      </c>
      <c r="U136">
        <v>0</v>
      </c>
      <c r="V136">
        <v>0</v>
      </c>
      <c r="W136">
        <v>0</v>
      </c>
      <c r="X136">
        <v>0</v>
      </c>
      <c r="Y136">
        <v>0</v>
      </c>
      <c r="Z136">
        <v>0</v>
      </c>
      <c r="AA136">
        <v>0</v>
      </c>
      <c r="AB136">
        <v>0</v>
      </c>
      <c r="AC136">
        <v>0</v>
      </c>
      <c r="AD136">
        <v>0</v>
      </c>
      <c r="AE136">
        <v>0</v>
      </c>
      <c r="AF136">
        <v>0</v>
      </c>
      <c r="AG136">
        <v>0</v>
      </c>
      <c r="AH136">
        <v>0</v>
      </c>
      <c r="AI136">
        <v>99.88</v>
      </c>
      <c r="AJ136">
        <v>99.33</v>
      </c>
      <c r="AK136">
        <v>100</v>
      </c>
      <c r="AL136">
        <v>100</v>
      </c>
      <c r="AM136">
        <v>99.5</v>
      </c>
      <c r="AN136">
        <v>99.5</v>
      </c>
      <c r="AO136">
        <v>100</v>
      </c>
      <c r="AP136">
        <v>100</v>
      </c>
      <c r="AQ136">
        <v>100</v>
      </c>
      <c r="AR136">
        <v>100</v>
      </c>
      <c r="AS136">
        <v>100</v>
      </c>
      <c r="AT136">
        <v>100</v>
      </c>
      <c r="AU136">
        <v>100</v>
      </c>
      <c r="AV136">
        <v>100</v>
      </c>
      <c r="AW136">
        <v>100</v>
      </c>
      <c r="AX136">
        <v>96.26</v>
      </c>
      <c r="AY136">
        <v>0</v>
      </c>
      <c r="AZ136">
        <v>0</v>
      </c>
      <c r="BA136">
        <v>0</v>
      </c>
      <c r="BB136">
        <v>0</v>
      </c>
      <c r="BC136">
        <v>0</v>
      </c>
      <c r="BD136">
        <v>0</v>
      </c>
      <c r="BE136">
        <v>0</v>
      </c>
      <c r="BF136">
        <v>0</v>
      </c>
      <c r="BG136">
        <v>55</v>
      </c>
      <c r="BH136">
        <v>55</v>
      </c>
      <c r="BI136">
        <v>55</v>
      </c>
      <c r="BJ136">
        <v>55</v>
      </c>
      <c r="BK136">
        <v>55</v>
      </c>
      <c r="BL136">
        <v>55</v>
      </c>
      <c r="BM136">
        <v>55</v>
      </c>
      <c r="BN136">
        <v>55</v>
      </c>
      <c r="BO136">
        <v>0</v>
      </c>
      <c r="BP136">
        <v>0</v>
      </c>
      <c r="BQ136">
        <v>0</v>
      </c>
      <c r="BR136">
        <v>0</v>
      </c>
      <c r="BS136">
        <v>15</v>
      </c>
      <c r="BT136">
        <v>15</v>
      </c>
    </row>
    <row r="137" spans="1:72" x14ac:dyDescent="0.25">
      <c r="A137">
        <v>170</v>
      </c>
      <c r="B137" t="s">
        <v>311</v>
      </c>
      <c r="C137">
        <v>0</v>
      </c>
      <c r="D137">
        <v>0</v>
      </c>
      <c r="E137">
        <v>0</v>
      </c>
      <c r="F137">
        <v>0</v>
      </c>
      <c r="G137">
        <v>0</v>
      </c>
      <c r="H137">
        <v>0</v>
      </c>
      <c r="I137">
        <v>0</v>
      </c>
      <c r="J137">
        <v>0</v>
      </c>
      <c r="K137">
        <v>0</v>
      </c>
      <c r="L137">
        <v>0</v>
      </c>
      <c r="M137">
        <v>0</v>
      </c>
      <c r="N137">
        <v>0</v>
      </c>
      <c r="O137">
        <v>0</v>
      </c>
      <c r="P137">
        <v>0</v>
      </c>
      <c r="Q137">
        <v>0</v>
      </c>
      <c r="R137">
        <v>0</v>
      </c>
      <c r="S137">
        <v>0</v>
      </c>
      <c r="T137">
        <v>0</v>
      </c>
      <c r="U137">
        <v>0</v>
      </c>
      <c r="V137">
        <v>0</v>
      </c>
      <c r="W137">
        <v>0</v>
      </c>
      <c r="X137">
        <v>0</v>
      </c>
      <c r="Y137">
        <v>0</v>
      </c>
      <c r="Z137">
        <v>0</v>
      </c>
      <c r="AA137">
        <v>0</v>
      </c>
      <c r="AB137">
        <v>0</v>
      </c>
      <c r="AC137">
        <v>0</v>
      </c>
      <c r="AD137">
        <v>0</v>
      </c>
      <c r="AE137">
        <v>0</v>
      </c>
      <c r="AF137">
        <v>0</v>
      </c>
      <c r="AG137">
        <v>0</v>
      </c>
      <c r="AH137">
        <v>0</v>
      </c>
      <c r="AI137">
        <v>0</v>
      </c>
      <c r="AJ137">
        <v>0</v>
      </c>
      <c r="AK137">
        <v>0</v>
      </c>
      <c r="AL137">
        <v>0</v>
      </c>
      <c r="AM137">
        <v>0</v>
      </c>
      <c r="AN137">
        <v>0</v>
      </c>
      <c r="AO137">
        <v>0</v>
      </c>
      <c r="AP137">
        <v>0</v>
      </c>
      <c r="AQ137">
        <v>0</v>
      </c>
      <c r="AR137">
        <v>0</v>
      </c>
      <c r="AS137">
        <v>0</v>
      </c>
      <c r="AT137">
        <v>0</v>
      </c>
      <c r="AU137">
        <v>0</v>
      </c>
      <c r="AV137">
        <v>0</v>
      </c>
      <c r="AW137">
        <v>0</v>
      </c>
      <c r="AX137">
        <v>0</v>
      </c>
      <c r="AY137">
        <v>0</v>
      </c>
      <c r="AZ137">
        <v>0</v>
      </c>
      <c r="BA137">
        <v>0</v>
      </c>
      <c r="BB137">
        <v>0</v>
      </c>
      <c r="BC137">
        <v>0</v>
      </c>
      <c r="BD137">
        <v>0</v>
      </c>
      <c r="BE137">
        <v>0</v>
      </c>
      <c r="BF137">
        <v>0</v>
      </c>
      <c r="BG137">
        <v>0</v>
      </c>
      <c r="BH137">
        <v>0</v>
      </c>
      <c r="BI137">
        <v>0</v>
      </c>
      <c r="BJ137">
        <v>0</v>
      </c>
      <c r="BK137">
        <v>0</v>
      </c>
      <c r="BL137">
        <v>0</v>
      </c>
      <c r="BM137">
        <v>0</v>
      </c>
      <c r="BN137">
        <v>0</v>
      </c>
      <c r="BO137">
        <v>0</v>
      </c>
      <c r="BP137">
        <v>0</v>
      </c>
      <c r="BQ137">
        <v>0</v>
      </c>
      <c r="BR137">
        <v>0</v>
      </c>
      <c r="BS137">
        <v>44</v>
      </c>
      <c r="BT137">
        <v>15</v>
      </c>
    </row>
    <row r="138" spans="1:72" x14ac:dyDescent="0.25">
      <c r="A138">
        <v>171</v>
      </c>
      <c r="B138" t="s">
        <v>312</v>
      </c>
      <c r="C138">
        <v>0</v>
      </c>
      <c r="D138">
        <v>0</v>
      </c>
      <c r="E138">
        <v>0</v>
      </c>
      <c r="F138">
        <v>0</v>
      </c>
      <c r="G138">
        <v>0</v>
      </c>
      <c r="H138">
        <v>0</v>
      </c>
      <c r="I138">
        <v>0</v>
      </c>
      <c r="J138">
        <v>0</v>
      </c>
      <c r="K138">
        <v>0</v>
      </c>
      <c r="L138">
        <v>0</v>
      </c>
      <c r="M138">
        <v>0</v>
      </c>
      <c r="N138">
        <v>0</v>
      </c>
      <c r="O138">
        <v>0</v>
      </c>
      <c r="P138">
        <v>0</v>
      </c>
      <c r="Q138">
        <v>0</v>
      </c>
      <c r="R138">
        <v>0</v>
      </c>
      <c r="S138">
        <v>0</v>
      </c>
      <c r="T138">
        <v>0</v>
      </c>
      <c r="U138">
        <v>0</v>
      </c>
      <c r="V138">
        <v>0</v>
      </c>
      <c r="W138">
        <v>0</v>
      </c>
      <c r="X138">
        <v>0</v>
      </c>
      <c r="Y138">
        <v>0</v>
      </c>
      <c r="Z138">
        <v>0</v>
      </c>
      <c r="AA138">
        <v>0</v>
      </c>
      <c r="AB138">
        <v>0</v>
      </c>
      <c r="AC138">
        <v>0</v>
      </c>
      <c r="AD138">
        <v>0</v>
      </c>
      <c r="AE138">
        <v>0</v>
      </c>
      <c r="AF138">
        <v>0</v>
      </c>
      <c r="AG138">
        <v>0</v>
      </c>
      <c r="AH138">
        <v>0</v>
      </c>
      <c r="AI138">
        <v>95</v>
      </c>
      <c r="AJ138">
        <v>95</v>
      </c>
      <c r="AK138">
        <v>95</v>
      </c>
      <c r="AL138">
        <v>95</v>
      </c>
      <c r="AM138">
        <v>95</v>
      </c>
      <c r="AN138">
        <v>95</v>
      </c>
      <c r="AO138">
        <v>95</v>
      </c>
      <c r="AP138">
        <v>95</v>
      </c>
      <c r="AQ138">
        <v>5</v>
      </c>
      <c r="AR138">
        <v>5</v>
      </c>
      <c r="AS138">
        <v>5</v>
      </c>
      <c r="AT138">
        <v>5</v>
      </c>
      <c r="AU138">
        <v>5</v>
      </c>
      <c r="AV138">
        <v>5</v>
      </c>
      <c r="AW138">
        <v>5</v>
      </c>
      <c r="AX138">
        <v>5</v>
      </c>
      <c r="AY138">
        <v>0</v>
      </c>
      <c r="AZ138">
        <v>0</v>
      </c>
      <c r="BA138">
        <v>0</v>
      </c>
      <c r="BB138">
        <v>0</v>
      </c>
      <c r="BC138">
        <v>0</v>
      </c>
      <c r="BD138">
        <v>0</v>
      </c>
      <c r="BE138">
        <v>0</v>
      </c>
      <c r="BF138">
        <v>0</v>
      </c>
      <c r="BG138">
        <v>60</v>
      </c>
      <c r="BH138">
        <v>60</v>
      </c>
      <c r="BI138">
        <v>60</v>
      </c>
      <c r="BJ138">
        <v>60</v>
      </c>
      <c r="BK138">
        <v>60</v>
      </c>
      <c r="BL138">
        <v>60</v>
      </c>
      <c r="BM138">
        <v>60</v>
      </c>
      <c r="BN138">
        <v>60</v>
      </c>
      <c r="BO138">
        <v>0</v>
      </c>
      <c r="BP138">
        <v>0</v>
      </c>
      <c r="BQ138">
        <v>0</v>
      </c>
      <c r="BR138">
        <v>0</v>
      </c>
      <c r="BS138">
        <v>31</v>
      </c>
      <c r="BT138">
        <v>15</v>
      </c>
    </row>
    <row r="139" spans="1:72" x14ac:dyDescent="0.25">
      <c r="A139">
        <v>173</v>
      </c>
      <c r="B139" t="s">
        <v>313</v>
      </c>
      <c r="C139">
        <v>0.04</v>
      </c>
      <c r="D139">
        <v>2.1800000000000002</v>
      </c>
      <c r="E139">
        <v>0</v>
      </c>
      <c r="F139">
        <v>0</v>
      </c>
      <c r="G139">
        <v>0</v>
      </c>
      <c r="H139">
        <v>0</v>
      </c>
      <c r="I139">
        <v>0</v>
      </c>
      <c r="J139">
        <v>0</v>
      </c>
      <c r="K139">
        <v>0</v>
      </c>
      <c r="L139">
        <v>0</v>
      </c>
      <c r="M139">
        <v>0</v>
      </c>
      <c r="N139">
        <v>0</v>
      </c>
      <c r="O139">
        <v>0</v>
      </c>
      <c r="P139">
        <v>0</v>
      </c>
      <c r="Q139">
        <v>0</v>
      </c>
      <c r="R139">
        <v>2.37</v>
      </c>
      <c r="S139">
        <v>0</v>
      </c>
      <c r="T139">
        <v>0</v>
      </c>
      <c r="U139">
        <v>0</v>
      </c>
      <c r="V139">
        <v>0</v>
      </c>
      <c r="W139">
        <v>0</v>
      </c>
      <c r="X139">
        <v>0</v>
      </c>
      <c r="Y139">
        <v>0</v>
      </c>
      <c r="Z139">
        <v>0</v>
      </c>
      <c r="AA139">
        <v>0</v>
      </c>
      <c r="AB139">
        <v>0</v>
      </c>
      <c r="AC139">
        <v>0</v>
      </c>
      <c r="AD139">
        <v>0</v>
      </c>
      <c r="AE139">
        <v>0</v>
      </c>
      <c r="AF139">
        <v>1.59</v>
      </c>
      <c r="AG139">
        <v>0</v>
      </c>
      <c r="AH139">
        <v>0</v>
      </c>
      <c r="AI139">
        <v>99.96</v>
      </c>
      <c r="AJ139">
        <v>97.82</v>
      </c>
      <c r="AK139">
        <v>100</v>
      </c>
      <c r="AL139">
        <v>100</v>
      </c>
      <c r="AM139">
        <v>100</v>
      </c>
      <c r="AN139">
        <v>100</v>
      </c>
      <c r="AO139">
        <v>100</v>
      </c>
      <c r="AP139">
        <v>100</v>
      </c>
      <c r="AQ139">
        <v>100</v>
      </c>
      <c r="AR139">
        <v>100</v>
      </c>
      <c r="AS139">
        <v>100</v>
      </c>
      <c r="AT139">
        <v>100</v>
      </c>
      <c r="AU139">
        <v>100</v>
      </c>
      <c r="AV139">
        <v>100</v>
      </c>
      <c r="AW139">
        <v>100</v>
      </c>
      <c r="AX139">
        <v>97.63</v>
      </c>
      <c r="AY139">
        <v>0</v>
      </c>
      <c r="AZ139">
        <v>0</v>
      </c>
      <c r="BA139">
        <v>0</v>
      </c>
      <c r="BB139">
        <v>0</v>
      </c>
      <c r="BC139">
        <v>0</v>
      </c>
      <c r="BD139">
        <v>0</v>
      </c>
      <c r="BE139">
        <v>0</v>
      </c>
      <c r="BF139">
        <v>0</v>
      </c>
      <c r="BG139">
        <v>55</v>
      </c>
      <c r="BH139">
        <v>55</v>
      </c>
      <c r="BI139">
        <v>55</v>
      </c>
      <c r="BJ139">
        <v>55</v>
      </c>
      <c r="BK139">
        <v>55</v>
      </c>
      <c r="BL139">
        <v>53.41</v>
      </c>
      <c r="BM139">
        <v>55</v>
      </c>
      <c r="BN139">
        <v>55</v>
      </c>
      <c r="BO139">
        <v>0</v>
      </c>
      <c r="BP139">
        <v>0</v>
      </c>
      <c r="BQ139">
        <v>0</v>
      </c>
      <c r="BR139">
        <v>0</v>
      </c>
      <c r="BS139">
        <v>15</v>
      </c>
      <c r="BT139">
        <v>15</v>
      </c>
    </row>
    <row r="140" spans="1:72" x14ac:dyDescent="0.25">
      <c r="A140">
        <v>174</v>
      </c>
      <c r="B140" t="s">
        <v>314</v>
      </c>
      <c r="C140">
        <v>0</v>
      </c>
      <c r="D140">
        <v>0</v>
      </c>
      <c r="E140">
        <v>0</v>
      </c>
      <c r="F140">
        <v>0</v>
      </c>
      <c r="G140">
        <v>0</v>
      </c>
      <c r="H140">
        <v>0</v>
      </c>
      <c r="I140">
        <v>0</v>
      </c>
      <c r="J140">
        <v>0</v>
      </c>
      <c r="K140">
        <v>0</v>
      </c>
      <c r="L140">
        <v>0</v>
      </c>
      <c r="M140">
        <v>0</v>
      </c>
      <c r="N140">
        <v>0</v>
      </c>
      <c r="O140">
        <v>0</v>
      </c>
      <c r="P140">
        <v>0</v>
      </c>
      <c r="Q140">
        <v>0</v>
      </c>
      <c r="R140">
        <v>0</v>
      </c>
      <c r="S140">
        <v>0</v>
      </c>
      <c r="T140">
        <v>0</v>
      </c>
      <c r="U140">
        <v>0</v>
      </c>
      <c r="V140">
        <v>0</v>
      </c>
      <c r="W140">
        <v>0</v>
      </c>
      <c r="X140">
        <v>0</v>
      </c>
      <c r="Y140">
        <v>0</v>
      </c>
      <c r="Z140">
        <v>0</v>
      </c>
      <c r="AA140">
        <v>0</v>
      </c>
      <c r="AB140">
        <v>0</v>
      </c>
      <c r="AC140">
        <v>0</v>
      </c>
      <c r="AD140">
        <v>0</v>
      </c>
      <c r="AE140">
        <v>0</v>
      </c>
      <c r="AF140">
        <v>0</v>
      </c>
      <c r="AG140">
        <v>0</v>
      </c>
      <c r="AH140">
        <v>0</v>
      </c>
      <c r="AI140">
        <v>100</v>
      </c>
      <c r="AJ140">
        <v>100</v>
      </c>
      <c r="AK140">
        <v>100</v>
      </c>
      <c r="AL140">
        <v>100</v>
      </c>
      <c r="AM140">
        <v>100</v>
      </c>
      <c r="AN140">
        <v>100</v>
      </c>
      <c r="AO140">
        <v>100</v>
      </c>
      <c r="AP140">
        <v>100</v>
      </c>
      <c r="AQ140">
        <v>100</v>
      </c>
      <c r="AR140">
        <v>100</v>
      </c>
      <c r="AS140">
        <v>100</v>
      </c>
      <c r="AT140">
        <v>100</v>
      </c>
      <c r="AU140">
        <v>100</v>
      </c>
      <c r="AV140">
        <v>100</v>
      </c>
      <c r="AW140">
        <v>100</v>
      </c>
      <c r="AX140">
        <v>100</v>
      </c>
      <c r="AY140">
        <v>0</v>
      </c>
      <c r="AZ140">
        <v>0</v>
      </c>
      <c r="BA140">
        <v>0</v>
      </c>
      <c r="BB140">
        <v>0</v>
      </c>
      <c r="BC140">
        <v>0</v>
      </c>
      <c r="BD140">
        <v>0</v>
      </c>
      <c r="BE140">
        <v>0</v>
      </c>
      <c r="BF140">
        <v>0</v>
      </c>
      <c r="BG140">
        <v>55</v>
      </c>
      <c r="BH140">
        <v>55</v>
      </c>
      <c r="BI140">
        <v>55</v>
      </c>
      <c r="BJ140">
        <v>55</v>
      </c>
      <c r="BK140">
        <v>55</v>
      </c>
      <c r="BL140">
        <v>55</v>
      </c>
      <c r="BM140">
        <v>55</v>
      </c>
      <c r="BN140">
        <v>55</v>
      </c>
      <c r="BO140">
        <v>0</v>
      </c>
      <c r="BP140">
        <v>0</v>
      </c>
      <c r="BQ140">
        <v>0</v>
      </c>
      <c r="BR140">
        <v>0</v>
      </c>
      <c r="BS140">
        <v>15</v>
      </c>
      <c r="BT140">
        <v>15</v>
      </c>
    </row>
    <row r="141" spans="1:72" x14ac:dyDescent="0.25">
      <c r="A141">
        <v>175</v>
      </c>
      <c r="B141" t="s">
        <v>315</v>
      </c>
      <c r="C141">
        <v>0</v>
      </c>
      <c r="D141">
        <v>0</v>
      </c>
      <c r="E141">
        <v>0</v>
      </c>
      <c r="F141">
        <v>0</v>
      </c>
      <c r="G141">
        <v>0</v>
      </c>
      <c r="H141">
        <v>0</v>
      </c>
      <c r="I141">
        <v>0</v>
      </c>
      <c r="J141">
        <v>0</v>
      </c>
      <c r="K141">
        <v>0</v>
      </c>
      <c r="L141">
        <v>0</v>
      </c>
      <c r="M141">
        <v>0</v>
      </c>
      <c r="N141">
        <v>0</v>
      </c>
      <c r="O141">
        <v>0</v>
      </c>
      <c r="P141">
        <v>0</v>
      </c>
      <c r="Q141">
        <v>0</v>
      </c>
      <c r="R141">
        <v>0</v>
      </c>
      <c r="S141">
        <v>0</v>
      </c>
      <c r="T141">
        <v>0</v>
      </c>
      <c r="U141">
        <v>0</v>
      </c>
      <c r="V141">
        <v>0</v>
      </c>
      <c r="W141">
        <v>0</v>
      </c>
      <c r="X141">
        <v>0</v>
      </c>
      <c r="Y141">
        <v>0</v>
      </c>
      <c r="Z141">
        <v>0</v>
      </c>
      <c r="AA141">
        <v>0</v>
      </c>
      <c r="AB141">
        <v>0</v>
      </c>
      <c r="AC141">
        <v>0</v>
      </c>
      <c r="AD141">
        <v>0</v>
      </c>
      <c r="AE141">
        <v>0</v>
      </c>
      <c r="AF141">
        <v>0</v>
      </c>
      <c r="AG141">
        <v>0</v>
      </c>
      <c r="AH141">
        <v>0</v>
      </c>
      <c r="AI141">
        <v>5</v>
      </c>
      <c r="AJ141">
        <v>5</v>
      </c>
      <c r="AK141">
        <v>5</v>
      </c>
      <c r="AL141">
        <v>5</v>
      </c>
      <c r="AM141">
        <v>5</v>
      </c>
      <c r="AN141">
        <v>5</v>
      </c>
      <c r="AO141">
        <v>5</v>
      </c>
      <c r="AP141">
        <v>5</v>
      </c>
      <c r="AQ141">
        <v>0</v>
      </c>
      <c r="AR141">
        <v>0</v>
      </c>
      <c r="AS141">
        <v>0</v>
      </c>
      <c r="AT141">
        <v>0</v>
      </c>
      <c r="AU141">
        <v>0</v>
      </c>
      <c r="AV141">
        <v>0</v>
      </c>
      <c r="AW141">
        <v>0</v>
      </c>
      <c r="AX141">
        <v>0</v>
      </c>
      <c r="AY141">
        <v>70</v>
      </c>
      <c r="AZ141">
        <v>70</v>
      </c>
      <c r="BA141">
        <v>70</v>
      </c>
      <c r="BB141">
        <v>70</v>
      </c>
      <c r="BC141">
        <v>70</v>
      </c>
      <c r="BD141">
        <v>70</v>
      </c>
      <c r="BE141">
        <v>70</v>
      </c>
      <c r="BF141">
        <v>70</v>
      </c>
      <c r="BG141">
        <v>12.5</v>
      </c>
      <c r="BH141">
        <v>12.5</v>
      </c>
      <c r="BI141">
        <v>12.5</v>
      </c>
      <c r="BJ141">
        <v>12.5</v>
      </c>
      <c r="BK141">
        <v>12.5</v>
      </c>
      <c r="BL141">
        <v>12.5</v>
      </c>
      <c r="BM141">
        <v>12.5</v>
      </c>
      <c r="BN141">
        <v>12.5</v>
      </c>
      <c r="BO141">
        <v>0</v>
      </c>
      <c r="BP141">
        <v>0</v>
      </c>
      <c r="BQ141">
        <v>0</v>
      </c>
      <c r="BR141">
        <v>0</v>
      </c>
      <c r="BS141">
        <v>166</v>
      </c>
      <c r="BT141">
        <v>15</v>
      </c>
    </row>
    <row r="142" spans="1:72" x14ac:dyDescent="0.25">
      <c r="A142">
        <v>176</v>
      </c>
      <c r="B142" t="s">
        <v>316</v>
      </c>
      <c r="C142">
        <v>0</v>
      </c>
      <c r="D142">
        <v>0</v>
      </c>
      <c r="E142">
        <v>0</v>
      </c>
      <c r="F142">
        <v>0</v>
      </c>
      <c r="G142">
        <v>0</v>
      </c>
      <c r="H142">
        <v>0</v>
      </c>
      <c r="I142">
        <v>0</v>
      </c>
      <c r="J142">
        <v>0</v>
      </c>
      <c r="K142">
        <v>0</v>
      </c>
      <c r="L142">
        <v>0</v>
      </c>
      <c r="M142">
        <v>0</v>
      </c>
      <c r="N142">
        <v>0</v>
      </c>
      <c r="O142">
        <v>0</v>
      </c>
      <c r="P142">
        <v>0</v>
      </c>
      <c r="Q142">
        <v>0</v>
      </c>
      <c r="R142">
        <v>0</v>
      </c>
      <c r="S142">
        <v>0</v>
      </c>
      <c r="T142">
        <v>0</v>
      </c>
      <c r="U142">
        <v>0</v>
      </c>
      <c r="V142">
        <v>0</v>
      </c>
      <c r="W142">
        <v>0</v>
      </c>
      <c r="X142">
        <v>0</v>
      </c>
      <c r="Y142">
        <v>0</v>
      </c>
      <c r="Z142">
        <v>0</v>
      </c>
      <c r="AA142">
        <v>0</v>
      </c>
      <c r="AB142">
        <v>0</v>
      </c>
      <c r="AC142">
        <v>0</v>
      </c>
      <c r="AD142">
        <v>0</v>
      </c>
      <c r="AE142">
        <v>0</v>
      </c>
      <c r="AF142">
        <v>0</v>
      </c>
      <c r="AG142">
        <v>0</v>
      </c>
      <c r="AH142">
        <v>0</v>
      </c>
      <c r="AI142">
        <v>5</v>
      </c>
      <c r="AJ142">
        <v>5</v>
      </c>
      <c r="AK142">
        <v>5</v>
      </c>
      <c r="AL142">
        <v>5</v>
      </c>
      <c r="AM142">
        <v>5</v>
      </c>
      <c r="AN142">
        <v>5</v>
      </c>
      <c r="AO142">
        <v>5</v>
      </c>
      <c r="AP142">
        <v>5</v>
      </c>
      <c r="AQ142">
        <v>0</v>
      </c>
      <c r="AR142">
        <v>0</v>
      </c>
      <c r="AS142">
        <v>0</v>
      </c>
      <c r="AT142">
        <v>0</v>
      </c>
      <c r="AU142">
        <v>0</v>
      </c>
      <c r="AV142">
        <v>0</v>
      </c>
      <c r="AW142">
        <v>0</v>
      </c>
      <c r="AX142">
        <v>0</v>
      </c>
      <c r="AY142">
        <v>0</v>
      </c>
      <c r="AZ142">
        <v>0</v>
      </c>
      <c r="BA142">
        <v>0</v>
      </c>
      <c r="BB142">
        <v>0</v>
      </c>
      <c r="BC142">
        <v>0</v>
      </c>
      <c r="BD142">
        <v>0</v>
      </c>
      <c r="BE142">
        <v>0</v>
      </c>
      <c r="BF142">
        <v>0</v>
      </c>
      <c r="BG142">
        <v>0</v>
      </c>
      <c r="BH142">
        <v>0</v>
      </c>
      <c r="BI142">
        <v>0</v>
      </c>
      <c r="BJ142">
        <v>0</v>
      </c>
      <c r="BK142">
        <v>0</v>
      </c>
      <c r="BL142">
        <v>0</v>
      </c>
      <c r="BM142">
        <v>0</v>
      </c>
      <c r="BN142">
        <v>0</v>
      </c>
      <c r="BO142">
        <v>0</v>
      </c>
      <c r="BP142">
        <v>0</v>
      </c>
      <c r="BQ142">
        <v>0</v>
      </c>
      <c r="BR142">
        <v>0</v>
      </c>
      <c r="BS142">
        <v>36</v>
      </c>
      <c r="BT142">
        <v>15</v>
      </c>
    </row>
    <row r="143" spans="1:72" x14ac:dyDescent="0.25">
      <c r="A143">
        <v>177</v>
      </c>
      <c r="B143" t="s">
        <v>317</v>
      </c>
      <c r="C143">
        <v>0</v>
      </c>
      <c r="D143">
        <v>0</v>
      </c>
      <c r="E143">
        <v>0</v>
      </c>
      <c r="F143">
        <v>0</v>
      </c>
      <c r="G143">
        <v>0</v>
      </c>
      <c r="H143">
        <v>0.15</v>
      </c>
      <c r="I143">
        <v>0</v>
      </c>
      <c r="J143">
        <v>0</v>
      </c>
      <c r="K143">
        <v>0</v>
      </c>
      <c r="L143">
        <v>0</v>
      </c>
      <c r="M143">
        <v>0</v>
      </c>
      <c r="N143">
        <v>0</v>
      </c>
      <c r="O143">
        <v>0</v>
      </c>
      <c r="P143">
        <v>0</v>
      </c>
      <c r="Q143">
        <v>0</v>
      </c>
      <c r="R143">
        <v>1.57</v>
      </c>
      <c r="S143">
        <v>0</v>
      </c>
      <c r="T143">
        <v>0</v>
      </c>
      <c r="U143">
        <v>0</v>
      </c>
      <c r="V143">
        <v>0</v>
      </c>
      <c r="W143">
        <v>0</v>
      </c>
      <c r="X143">
        <v>0</v>
      </c>
      <c r="Y143">
        <v>0</v>
      </c>
      <c r="Z143">
        <v>0</v>
      </c>
      <c r="AA143">
        <v>0</v>
      </c>
      <c r="AB143">
        <v>0</v>
      </c>
      <c r="AC143">
        <v>0</v>
      </c>
      <c r="AD143">
        <v>0</v>
      </c>
      <c r="AE143">
        <v>0</v>
      </c>
      <c r="AF143">
        <v>0</v>
      </c>
      <c r="AG143">
        <v>0</v>
      </c>
      <c r="AH143">
        <v>0</v>
      </c>
      <c r="AI143">
        <v>100</v>
      </c>
      <c r="AJ143">
        <v>100</v>
      </c>
      <c r="AK143">
        <v>100</v>
      </c>
      <c r="AL143">
        <v>100</v>
      </c>
      <c r="AM143">
        <v>100</v>
      </c>
      <c r="AN143">
        <v>99.85</v>
      </c>
      <c r="AO143">
        <v>100</v>
      </c>
      <c r="AP143">
        <v>100</v>
      </c>
      <c r="AQ143">
        <v>100</v>
      </c>
      <c r="AR143">
        <v>100</v>
      </c>
      <c r="AS143">
        <v>100</v>
      </c>
      <c r="AT143">
        <v>100</v>
      </c>
      <c r="AU143">
        <v>100</v>
      </c>
      <c r="AV143">
        <v>100</v>
      </c>
      <c r="AW143">
        <v>100</v>
      </c>
      <c r="AX143">
        <v>98.43</v>
      </c>
      <c r="AY143">
        <v>100</v>
      </c>
      <c r="AZ143">
        <v>100</v>
      </c>
      <c r="BA143">
        <v>100</v>
      </c>
      <c r="BB143">
        <v>100</v>
      </c>
      <c r="BC143">
        <v>100</v>
      </c>
      <c r="BD143">
        <v>100</v>
      </c>
      <c r="BE143">
        <v>100</v>
      </c>
      <c r="BF143">
        <v>100</v>
      </c>
      <c r="BG143">
        <v>27.5</v>
      </c>
      <c r="BH143">
        <v>27.5</v>
      </c>
      <c r="BI143">
        <v>27.5</v>
      </c>
      <c r="BJ143">
        <v>27.5</v>
      </c>
      <c r="BK143">
        <v>27.5</v>
      </c>
      <c r="BL143">
        <v>27.5</v>
      </c>
      <c r="BM143">
        <v>27.5</v>
      </c>
      <c r="BN143">
        <v>27.5</v>
      </c>
      <c r="BO143">
        <v>0</v>
      </c>
      <c r="BP143">
        <v>0</v>
      </c>
      <c r="BQ143">
        <v>0</v>
      </c>
      <c r="BR143">
        <v>0</v>
      </c>
      <c r="BS143">
        <v>35</v>
      </c>
      <c r="BT143">
        <v>15</v>
      </c>
    </row>
    <row r="144" spans="1:72" x14ac:dyDescent="0.25">
      <c r="A144">
        <v>178</v>
      </c>
      <c r="B144" t="s">
        <v>318</v>
      </c>
      <c r="C144">
        <v>0</v>
      </c>
      <c r="D144">
        <v>0</v>
      </c>
      <c r="E144">
        <v>0</v>
      </c>
      <c r="F144">
        <v>0</v>
      </c>
      <c r="G144">
        <v>0</v>
      </c>
      <c r="H144">
        <v>0</v>
      </c>
      <c r="I144">
        <v>0</v>
      </c>
      <c r="J144">
        <v>0</v>
      </c>
      <c r="K144">
        <v>0</v>
      </c>
      <c r="L144">
        <v>0</v>
      </c>
      <c r="M144">
        <v>0</v>
      </c>
      <c r="N144">
        <v>0</v>
      </c>
      <c r="O144">
        <v>0</v>
      </c>
      <c r="P144">
        <v>0</v>
      </c>
      <c r="Q144">
        <v>0</v>
      </c>
      <c r="R144">
        <v>0</v>
      </c>
      <c r="S144">
        <v>0</v>
      </c>
      <c r="T144">
        <v>6.65</v>
      </c>
      <c r="U144">
        <v>0</v>
      </c>
      <c r="V144">
        <v>0</v>
      </c>
      <c r="W144">
        <v>0</v>
      </c>
      <c r="X144">
        <v>0</v>
      </c>
      <c r="Y144">
        <v>0</v>
      </c>
      <c r="Z144">
        <v>0</v>
      </c>
      <c r="AA144">
        <v>0</v>
      </c>
      <c r="AB144">
        <v>0</v>
      </c>
      <c r="AC144">
        <v>0</v>
      </c>
      <c r="AD144">
        <v>0</v>
      </c>
      <c r="AE144">
        <v>0</v>
      </c>
      <c r="AF144">
        <v>0</v>
      </c>
      <c r="AG144">
        <v>0</v>
      </c>
      <c r="AH144">
        <v>0</v>
      </c>
      <c r="AI144">
        <v>0</v>
      </c>
      <c r="AJ144">
        <v>0</v>
      </c>
      <c r="AK144">
        <v>0</v>
      </c>
      <c r="AL144">
        <v>0</v>
      </c>
      <c r="AM144">
        <v>0</v>
      </c>
      <c r="AN144">
        <v>0</v>
      </c>
      <c r="AO144">
        <v>0</v>
      </c>
      <c r="AP144">
        <v>0</v>
      </c>
      <c r="AQ144">
        <v>5</v>
      </c>
      <c r="AR144">
        <v>5</v>
      </c>
      <c r="AS144">
        <v>5</v>
      </c>
      <c r="AT144">
        <v>5</v>
      </c>
      <c r="AU144">
        <v>5</v>
      </c>
      <c r="AV144">
        <v>5</v>
      </c>
      <c r="AW144">
        <v>5</v>
      </c>
      <c r="AX144">
        <v>5</v>
      </c>
      <c r="AY144">
        <v>100</v>
      </c>
      <c r="AZ144">
        <v>93.35</v>
      </c>
      <c r="BA144">
        <v>100</v>
      </c>
      <c r="BB144">
        <v>100</v>
      </c>
      <c r="BC144">
        <v>100</v>
      </c>
      <c r="BD144">
        <v>100</v>
      </c>
      <c r="BE144">
        <v>100</v>
      </c>
      <c r="BF144">
        <v>100</v>
      </c>
      <c r="BG144">
        <v>30</v>
      </c>
      <c r="BH144">
        <v>30</v>
      </c>
      <c r="BI144">
        <v>30</v>
      </c>
      <c r="BJ144">
        <v>30</v>
      </c>
      <c r="BK144">
        <v>30</v>
      </c>
      <c r="BL144">
        <v>30</v>
      </c>
      <c r="BM144">
        <v>30</v>
      </c>
      <c r="BN144">
        <v>30</v>
      </c>
      <c r="BO144">
        <v>0</v>
      </c>
      <c r="BP144">
        <v>0</v>
      </c>
      <c r="BQ144">
        <v>0</v>
      </c>
      <c r="BR144">
        <v>0</v>
      </c>
      <c r="BS144">
        <v>67</v>
      </c>
      <c r="BT144">
        <v>15</v>
      </c>
    </row>
    <row r="145" spans="1:72" x14ac:dyDescent="0.25">
      <c r="A145">
        <v>179</v>
      </c>
      <c r="B145" t="s">
        <v>319</v>
      </c>
      <c r="C145">
        <v>0</v>
      </c>
      <c r="D145">
        <v>0</v>
      </c>
      <c r="E145">
        <v>0</v>
      </c>
      <c r="F145">
        <v>0</v>
      </c>
      <c r="G145">
        <v>0</v>
      </c>
      <c r="H145">
        <v>0</v>
      </c>
      <c r="I145">
        <v>0</v>
      </c>
      <c r="J145">
        <v>0</v>
      </c>
      <c r="K145">
        <v>0</v>
      </c>
      <c r="L145">
        <v>0</v>
      </c>
      <c r="M145">
        <v>0</v>
      </c>
      <c r="N145">
        <v>0</v>
      </c>
      <c r="O145">
        <v>0</v>
      </c>
      <c r="P145">
        <v>0</v>
      </c>
      <c r="Q145">
        <v>0</v>
      </c>
      <c r="R145">
        <v>0.76</v>
      </c>
      <c r="S145">
        <v>0</v>
      </c>
      <c r="T145">
        <v>0</v>
      </c>
      <c r="U145">
        <v>0</v>
      </c>
      <c r="V145">
        <v>0</v>
      </c>
      <c r="W145">
        <v>0</v>
      </c>
      <c r="X145">
        <v>0</v>
      </c>
      <c r="Y145">
        <v>0</v>
      </c>
      <c r="Z145">
        <v>0</v>
      </c>
      <c r="AA145">
        <v>0</v>
      </c>
      <c r="AB145">
        <v>0</v>
      </c>
      <c r="AC145">
        <v>0</v>
      </c>
      <c r="AD145">
        <v>0</v>
      </c>
      <c r="AE145">
        <v>0</v>
      </c>
      <c r="AF145">
        <v>0</v>
      </c>
      <c r="AG145">
        <v>0</v>
      </c>
      <c r="AH145">
        <v>0</v>
      </c>
      <c r="AI145">
        <v>100</v>
      </c>
      <c r="AJ145">
        <v>100</v>
      </c>
      <c r="AK145">
        <v>100</v>
      </c>
      <c r="AL145">
        <v>100</v>
      </c>
      <c r="AM145">
        <v>100</v>
      </c>
      <c r="AN145">
        <v>100</v>
      </c>
      <c r="AO145">
        <v>100</v>
      </c>
      <c r="AP145">
        <v>100</v>
      </c>
      <c r="AQ145">
        <v>100</v>
      </c>
      <c r="AR145">
        <v>100</v>
      </c>
      <c r="AS145">
        <v>100</v>
      </c>
      <c r="AT145">
        <v>100</v>
      </c>
      <c r="AU145">
        <v>100</v>
      </c>
      <c r="AV145">
        <v>100</v>
      </c>
      <c r="AW145">
        <v>100</v>
      </c>
      <c r="AX145">
        <v>99.24</v>
      </c>
      <c r="AY145">
        <v>0</v>
      </c>
      <c r="AZ145">
        <v>0</v>
      </c>
      <c r="BA145">
        <v>0</v>
      </c>
      <c r="BB145">
        <v>0</v>
      </c>
      <c r="BC145">
        <v>0</v>
      </c>
      <c r="BD145">
        <v>0</v>
      </c>
      <c r="BE145">
        <v>0</v>
      </c>
      <c r="BF145">
        <v>0</v>
      </c>
      <c r="BG145">
        <v>55</v>
      </c>
      <c r="BH145">
        <v>55</v>
      </c>
      <c r="BI145">
        <v>55</v>
      </c>
      <c r="BJ145">
        <v>55</v>
      </c>
      <c r="BK145">
        <v>55</v>
      </c>
      <c r="BL145">
        <v>55</v>
      </c>
      <c r="BM145">
        <v>55</v>
      </c>
      <c r="BN145">
        <v>55</v>
      </c>
      <c r="BO145">
        <v>0</v>
      </c>
      <c r="BP145">
        <v>0</v>
      </c>
      <c r="BQ145">
        <v>0</v>
      </c>
      <c r="BR145">
        <v>0</v>
      </c>
      <c r="BS145">
        <v>15</v>
      </c>
      <c r="BT145">
        <v>15</v>
      </c>
    </row>
    <row r="146" spans="1:72" x14ac:dyDescent="0.25">
      <c r="A146">
        <v>180</v>
      </c>
      <c r="B146" t="s">
        <v>320</v>
      </c>
      <c r="C146">
        <v>0</v>
      </c>
      <c r="D146">
        <v>0</v>
      </c>
      <c r="E146">
        <v>0</v>
      </c>
      <c r="F146">
        <v>0</v>
      </c>
      <c r="G146">
        <v>0</v>
      </c>
      <c r="H146">
        <v>0</v>
      </c>
      <c r="I146">
        <v>0</v>
      </c>
      <c r="J146">
        <v>0</v>
      </c>
      <c r="K146">
        <v>0</v>
      </c>
      <c r="L146">
        <v>0</v>
      </c>
      <c r="M146">
        <v>0</v>
      </c>
      <c r="N146">
        <v>0</v>
      </c>
      <c r="O146">
        <v>0</v>
      </c>
      <c r="P146">
        <v>0</v>
      </c>
      <c r="Q146">
        <v>0</v>
      </c>
      <c r="R146">
        <v>0</v>
      </c>
      <c r="S146">
        <v>0</v>
      </c>
      <c r="T146">
        <v>0</v>
      </c>
      <c r="U146">
        <v>0</v>
      </c>
      <c r="V146">
        <v>0</v>
      </c>
      <c r="W146">
        <v>0</v>
      </c>
      <c r="X146">
        <v>0</v>
      </c>
      <c r="Y146">
        <v>0</v>
      </c>
      <c r="Z146">
        <v>0</v>
      </c>
      <c r="AA146">
        <v>0</v>
      </c>
      <c r="AB146">
        <v>0</v>
      </c>
      <c r="AC146">
        <v>0</v>
      </c>
      <c r="AD146">
        <v>0</v>
      </c>
      <c r="AE146">
        <v>0</v>
      </c>
      <c r="AF146">
        <v>0</v>
      </c>
      <c r="AG146">
        <v>0</v>
      </c>
      <c r="AH146">
        <v>0</v>
      </c>
      <c r="AI146">
        <v>100</v>
      </c>
      <c r="AJ146">
        <v>100</v>
      </c>
      <c r="AK146">
        <v>100</v>
      </c>
      <c r="AL146">
        <v>100</v>
      </c>
      <c r="AM146">
        <v>100</v>
      </c>
      <c r="AN146">
        <v>100</v>
      </c>
      <c r="AO146">
        <v>100</v>
      </c>
      <c r="AP146">
        <v>100</v>
      </c>
      <c r="AQ146">
        <v>100</v>
      </c>
      <c r="AR146">
        <v>100</v>
      </c>
      <c r="AS146">
        <v>100</v>
      </c>
      <c r="AT146">
        <v>100</v>
      </c>
      <c r="AU146">
        <v>100</v>
      </c>
      <c r="AV146">
        <v>100</v>
      </c>
      <c r="AW146">
        <v>100</v>
      </c>
      <c r="AX146">
        <v>100</v>
      </c>
      <c r="AY146">
        <v>0</v>
      </c>
      <c r="AZ146">
        <v>0</v>
      </c>
      <c r="BA146">
        <v>0</v>
      </c>
      <c r="BB146">
        <v>0</v>
      </c>
      <c r="BC146">
        <v>0</v>
      </c>
      <c r="BD146">
        <v>0</v>
      </c>
      <c r="BE146">
        <v>0</v>
      </c>
      <c r="BF146">
        <v>0</v>
      </c>
      <c r="BG146">
        <v>55</v>
      </c>
      <c r="BH146">
        <v>55</v>
      </c>
      <c r="BI146">
        <v>55</v>
      </c>
      <c r="BJ146">
        <v>55</v>
      </c>
      <c r="BK146">
        <v>55</v>
      </c>
      <c r="BL146">
        <v>55</v>
      </c>
      <c r="BM146">
        <v>55</v>
      </c>
      <c r="BN146">
        <v>55</v>
      </c>
      <c r="BO146">
        <v>0</v>
      </c>
      <c r="BP146">
        <v>0</v>
      </c>
      <c r="BQ146">
        <v>0</v>
      </c>
      <c r="BR146">
        <v>0</v>
      </c>
      <c r="BS146">
        <v>15</v>
      </c>
      <c r="BT146">
        <v>15</v>
      </c>
    </row>
    <row r="147" spans="1:72" x14ac:dyDescent="0.25">
      <c r="A147">
        <v>181</v>
      </c>
      <c r="B147" t="s">
        <v>321</v>
      </c>
      <c r="C147">
        <v>7.5</v>
      </c>
      <c r="D147">
        <v>14.06</v>
      </c>
      <c r="E147">
        <v>21.7</v>
      </c>
      <c r="F147">
        <v>7.64</v>
      </c>
      <c r="G147">
        <v>1.79</v>
      </c>
      <c r="H147">
        <v>11.37</v>
      </c>
      <c r="I147">
        <v>0.12</v>
      </c>
      <c r="J147">
        <v>3.99</v>
      </c>
      <c r="K147">
        <v>2.19</v>
      </c>
      <c r="L147">
        <v>1.22</v>
      </c>
      <c r="M147">
        <v>0</v>
      </c>
      <c r="N147">
        <v>0</v>
      </c>
      <c r="O147">
        <v>0</v>
      </c>
      <c r="P147">
        <v>0</v>
      </c>
      <c r="Q147">
        <v>0</v>
      </c>
      <c r="R147">
        <v>18.66</v>
      </c>
      <c r="S147">
        <v>0</v>
      </c>
      <c r="T147">
        <v>0</v>
      </c>
      <c r="U147">
        <v>0</v>
      </c>
      <c r="V147">
        <v>0</v>
      </c>
      <c r="W147">
        <v>0</v>
      </c>
      <c r="X147">
        <v>0</v>
      </c>
      <c r="Y147">
        <v>0</v>
      </c>
      <c r="Z147">
        <v>0</v>
      </c>
      <c r="AA147">
        <v>0</v>
      </c>
      <c r="AB147">
        <v>0</v>
      </c>
      <c r="AC147">
        <v>0</v>
      </c>
      <c r="AD147">
        <v>0</v>
      </c>
      <c r="AE147">
        <v>0</v>
      </c>
      <c r="AF147">
        <v>0</v>
      </c>
      <c r="AG147">
        <v>0</v>
      </c>
      <c r="AH147">
        <v>0</v>
      </c>
      <c r="AI147">
        <v>104.5</v>
      </c>
      <c r="AJ147">
        <v>97.94</v>
      </c>
      <c r="AK147">
        <v>90.3</v>
      </c>
      <c r="AL147">
        <v>104.36</v>
      </c>
      <c r="AM147">
        <v>110.21</v>
      </c>
      <c r="AN147">
        <v>100.63</v>
      </c>
      <c r="AO147">
        <v>111.88</v>
      </c>
      <c r="AP147">
        <v>108.01</v>
      </c>
      <c r="AQ147">
        <v>97.81</v>
      </c>
      <c r="AR147">
        <v>98.78</v>
      </c>
      <c r="AS147">
        <v>100</v>
      </c>
      <c r="AT147">
        <v>100</v>
      </c>
      <c r="AU147">
        <v>100</v>
      </c>
      <c r="AV147">
        <v>100</v>
      </c>
      <c r="AW147">
        <v>100</v>
      </c>
      <c r="AX147">
        <v>81.34</v>
      </c>
      <c r="AY147">
        <v>0</v>
      </c>
      <c r="AZ147">
        <v>0</v>
      </c>
      <c r="BA147">
        <v>0</v>
      </c>
      <c r="BB147">
        <v>0</v>
      </c>
      <c r="BC147">
        <v>0</v>
      </c>
      <c r="BD147">
        <v>0</v>
      </c>
      <c r="BE147">
        <v>0</v>
      </c>
      <c r="BF147">
        <v>0</v>
      </c>
      <c r="BG147">
        <v>55</v>
      </c>
      <c r="BH147">
        <v>55</v>
      </c>
      <c r="BI147">
        <v>55</v>
      </c>
      <c r="BJ147">
        <v>55</v>
      </c>
      <c r="BK147">
        <v>55</v>
      </c>
      <c r="BL147">
        <v>55</v>
      </c>
      <c r="BM147">
        <v>55</v>
      </c>
      <c r="BN147">
        <v>55</v>
      </c>
      <c r="BO147">
        <v>12</v>
      </c>
      <c r="BP147">
        <v>0</v>
      </c>
      <c r="BQ147">
        <v>0</v>
      </c>
      <c r="BR147">
        <v>0</v>
      </c>
      <c r="BS147">
        <v>15</v>
      </c>
      <c r="BT147">
        <v>15</v>
      </c>
    </row>
    <row r="148" spans="1:72" x14ac:dyDescent="0.25">
      <c r="A148">
        <v>183</v>
      </c>
      <c r="B148" t="s">
        <v>322</v>
      </c>
      <c r="C148">
        <v>6.77</v>
      </c>
      <c r="D148">
        <v>12.06</v>
      </c>
      <c r="E148">
        <v>12.65</v>
      </c>
      <c r="F148">
        <v>5.22</v>
      </c>
      <c r="G148">
        <v>3.31</v>
      </c>
      <c r="H148">
        <v>5.42</v>
      </c>
      <c r="I148">
        <v>0</v>
      </c>
      <c r="J148">
        <v>3.3</v>
      </c>
      <c r="K148">
        <v>13</v>
      </c>
      <c r="L148">
        <v>0</v>
      </c>
      <c r="M148">
        <v>0</v>
      </c>
      <c r="N148">
        <v>0</v>
      </c>
      <c r="O148">
        <v>0</v>
      </c>
      <c r="P148">
        <v>0</v>
      </c>
      <c r="Q148">
        <v>0</v>
      </c>
      <c r="R148">
        <v>25</v>
      </c>
      <c r="S148">
        <v>0</v>
      </c>
      <c r="T148">
        <v>0</v>
      </c>
      <c r="U148">
        <v>0</v>
      </c>
      <c r="V148">
        <v>0</v>
      </c>
      <c r="W148">
        <v>0</v>
      </c>
      <c r="X148">
        <v>0</v>
      </c>
      <c r="Y148">
        <v>0</v>
      </c>
      <c r="Z148">
        <v>0</v>
      </c>
      <c r="AA148">
        <v>0</v>
      </c>
      <c r="AB148">
        <v>0</v>
      </c>
      <c r="AC148">
        <v>0</v>
      </c>
      <c r="AD148">
        <v>0</v>
      </c>
      <c r="AE148">
        <v>0</v>
      </c>
      <c r="AF148">
        <v>0</v>
      </c>
      <c r="AG148">
        <v>0</v>
      </c>
      <c r="AH148">
        <v>0</v>
      </c>
      <c r="AI148">
        <v>99.23</v>
      </c>
      <c r="AJ148">
        <v>93.94</v>
      </c>
      <c r="AK148">
        <v>93.35</v>
      </c>
      <c r="AL148">
        <v>100.78</v>
      </c>
      <c r="AM148">
        <v>102.69</v>
      </c>
      <c r="AN148">
        <v>100.58</v>
      </c>
      <c r="AO148">
        <v>106</v>
      </c>
      <c r="AP148">
        <v>102.7</v>
      </c>
      <c r="AQ148">
        <v>100</v>
      </c>
      <c r="AR148">
        <v>113</v>
      </c>
      <c r="AS148">
        <v>113</v>
      </c>
      <c r="AT148">
        <v>113</v>
      </c>
      <c r="AU148">
        <v>113</v>
      </c>
      <c r="AV148">
        <v>113</v>
      </c>
      <c r="AW148">
        <v>113</v>
      </c>
      <c r="AX148">
        <v>88</v>
      </c>
      <c r="AY148">
        <v>0</v>
      </c>
      <c r="AZ148">
        <v>0</v>
      </c>
      <c r="BA148">
        <v>0</v>
      </c>
      <c r="BB148">
        <v>0</v>
      </c>
      <c r="BC148">
        <v>0</v>
      </c>
      <c r="BD148">
        <v>0</v>
      </c>
      <c r="BE148">
        <v>0</v>
      </c>
      <c r="BF148">
        <v>0</v>
      </c>
      <c r="BG148">
        <v>55</v>
      </c>
      <c r="BH148">
        <v>55</v>
      </c>
      <c r="BI148">
        <v>55</v>
      </c>
      <c r="BJ148">
        <v>55</v>
      </c>
      <c r="BK148">
        <v>55</v>
      </c>
      <c r="BL148">
        <v>55</v>
      </c>
      <c r="BM148">
        <v>55</v>
      </c>
      <c r="BN148">
        <v>55</v>
      </c>
      <c r="BO148">
        <v>6</v>
      </c>
      <c r="BP148">
        <v>13</v>
      </c>
      <c r="BQ148">
        <v>0</v>
      </c>
      <c r="BR148">
        <v>0</v>
      </c>
      <c r="BS148">
        <v>15</v>
      </c>
      <c r="BT148">
        <v>15</v>
      </c>
    </row>
    <row r="149" spans="1:72" x14ac:dyDescent="0.25">
      <c r="A149">
        <v>184</v>
      </c>
      <c r="B149" t="s">
        <v>323</v>
      </c>
      <c r="C149">
        <v>0</v>
      </c>
      <c r="D149">
        <v>0</v>
      </c>
      <c r="E149">
        <v>0</v>
      </c>
      <c r="F149">
        <v>1.46</v>
      </c>
      <c r="G149">
        <v>0</v>
      </c>
      <c r="H149">
        <v>0</v>
      </c>
      <c r="I149">
        <v>0</v>
      </c>
      <c r="J149">
        <v>0</v>
      </c>
      <c r="K149">
        <v>0</v>
      </c>
      <c r="L149">
        <v>0</v>
      </c>
      <c r="M149">
        <v>0</v>
      </c>
      <c r="N149">
        <v>0</v>
      </c>
      <c r="O149">
        <v>0</v>
      </c>
      <c r="P149">
        <v>0</v>
      </c>
      <c r="Q149">
        <v>0</v>
      </c>
      <c r="R149">
        <v>4.18</v>
      </c>
      <c r="S149">
        <v>0</v>
      </c>
      <c r="T149">
        <v>0</v>
      </c>
      <c r="U149">
        <v>0</v>
      </c>
      <c r="V149">
        <v>0</v>
      </c>
      <c r="W149">
        <v>0</v>
      </c>
      <c r="X149">
        <v>0</v>
      </c>
      <c r="Y149">
        <v>0</v>
      </c>
      <c r="Z149">
        <v>0</v>
      </c>
      <c r="AA149">
        <v>0</v>
      </c>
      <c r="AB149">
        <v>0</v>
      </c>
      <c r="AC149">
        <v>0</v>
      </c>
      <c r="AD149">
        <v>0</v>
      </c>
      <c r="AE149">
        <v>0</v>
      </c>
      <c r="AF149">
        <v>0</v>
      </c>
      <c r="AG149">
        <v>0</v>
      </c>
      <c r="AH149">
        <v>0</v>
      </c>
      <c r="AI149">
        <v>100</v>
      </c>
      <c r="AJ149">
        <v>100</v>
      </c>
      <c r="AK149">
        <v>100</v>
      </c>
      <c r="AL149">
        <v>98.54</v>
      </c>
      <c r="AM149">
        <v>100</v>
      </c>
      <c r="AN149">
        <v>100</v>
      </c>
      <c r="AO149">
        <v>100</v>
      </c>
      <c r="AP149">
        <v>100</v>
      </c>
      <c r="AQ149">
        <v>100</v>
      </c>
      <c r="AR149">
        <v>100</v>
      </c>
      <c r="AS149">
        <v>100</v>
      </c>
      <c r="AT149">
        <v>100</v>
      </c>
      <c r="AU149">
        <v>100</v>
      </c>
      <c r="AV149">
        <v>100</v>
      </c>
      <c r="AW149">
        <v>100</v>
      </c>
      <c r="AX149">
        <v>95.82</v>
      </c>
      <c r="AY149">
        <v>0</v>
      </c>
      <c r="AZ149">
        <v>0</v>
      </c>
      <c r="BA149">
        <v>0</v>
      </c>
      <c r="BB149">
        <v>0</v>
      </c>
      <c r="BC149">
        <v>0</v>
      </c>
      <c r="BD149">
        <v>0</v>
      </c>
      <c r="BE149">
        <v>0</v>
      </c>
      <c r="BF149">
        <v>0</v>
      </c>
      <c r="BG149">
        <v>55</v>
      </c>
      <c r="BH149">
        <v>55</v>
      </c>
      <c r="BI149">
        <v>55</v>
      </c>
      <c r="BJ149">
        <v>55</v>
      </c>
      <c r="BK149">
        <v>55</v>
      </c>
      <c r="BL149">
        <v>55</v>
      </c>
      <c r="BM149">
        <v>55</v>
      </c>
      <c r="BN149">
        <v>55</v>
      </c>
      <c r="BO149">
        <v>0</v>
      </c>
      <c r="BP149">
        <v>0</v>
      </c>
      <c r="BQ149">
        <v>0</v>
      </c>
      <c r="BR149">
        <v>0</v>
      </c>
      <c r="BS149">
        <v>15</v>
      </c>
      <c r="BT149">
        <v>15</v>
      </c>
    </row>
    <row r="150" spans="1:72" x14ac:dyDescent="0.25">
      <c r="A150">
        <v>185</v>
      </c>
      <c r="B150" t="s">
        <v>324</v>
      </c>
      <c r="C150">
        <v>0</v>
      </c>
      <c r="D150">
        <v>0</v>
      </c>
      <c r="E150">
        <v>0</v>
      </c>
      <c r="F150">
        <v>0</v>
      </c>
      <c r="G150">
        <v>0</v>
      </c>
      <c r="H150">
        <v>0</v>
      </c>
      <c r="I150">
        <v>0</v>
      </c>
      <c r="J150">
        <v>0</v>
      </c>
      <c r="K150">
        <v>0</v>
      </c>
      <c r="L150">
        <v>0</v>
      </c>
      <c r="M150">
        <v>0</v>
      </c>
      <c r="N150">
        <v>0</v>
      </c>
      <c r="O150">
        <v>0</v>
      </c>
      <c r="P150">
        <v>0</v>
      </c>
      <c r="Q150">
        <v>0</v>
      </c>
      <c r="R150">
        <v>0</v>
      </c>
      <c r="S150">
        <v>0</v>
      </c>
      <c r="T150">
        <v>0</v>
      </c>
      <c r="U150">
        <v>0</v>
      </c>
      <c r="V150">
        <v>0</v>
      </c>
      <c r="W150">
        <v>0</v>
      </c>
      <c r="X150">
        <v>0</v>
      </c>
      <c r="Y150">
        <v>0</v>
      </c>
      <c r="Z150">
        <v>0</v>
      </c>
      <c r="AA150">
        <v>0</v>
      </c>
      <c r="AB150">
        <v>0</v>
      </c>
      <c r="AC150">
        <v>0</v>
      </c>
      <c r="AD150">
        <v>0</v>
      </c>
      <c r="AE150">
        <v>0</v>
      </c>
      <c r="AF150">
        <v>0</v>
      </c>
      <c r="AG150">
        <v>0</v>
      </c>
      <c r="AH150">
        <v>0</v>
      </c>
      <c r="AI150">
        <v>100</v>
      </c>
      <c r="AJ150">
        <v>100</v>
      </c>
      <c r="AK150">
        <v>100</v>
      </c>
      <c r="AL150">
        <v>100</v>
      </c>
      <c r="AM150">
        <v>100</v>
      </c>
      <c r="AN150">
        <v>100</v>
      </c>
      <c r="AO150">
        <v>100</v>
      </c>
      <c r="AP150">
        <v>100</v>
      </c>
      <c r="AQ150">
        <v>0</v>
      </c>
      <c r="AR150">
        <v>0</v>
      </c>
      <c r="AS150">
        <v>0</v>
      </c>
      <c r="AT150">
        <v>0</v>
      </c>
      <c r="AU150">
        <v>0</v>
      </c>
      <c r="AV150">
        <v>0</v>
      </c>
      <c r="AW150">
        <v>0</v>
      </c>
      <c r="AX150">
        <v>0</v>
      </c>
      <c r="AY150">
        <v>0</v>
      </c>
      <c r="AZ150">
        <v>0</v>
      </c>
      <c r="BA150">
        <v>0</v>
      </c>
      <c r="BB150">
        <v>0</v>
      </c>
      <c r="BC150">
        <v>0</v>
      </c>
      <c r="BD150">
        <v>0</v>
      </c>
      <c r="BE150">
        <v>0</v>
      </c>
      <c r="BF150">
        <v>0</v>
      </c>
      <c r="BG150">
        <v>0</v>
      </c>
      <c r="BH150">
        <v>0</v>
      </c>
      <c r="BI150">
        <v>0</v>
      </c>
      <c r="BJ150">
        <v>0</v>
      </c>
      <c r="BK150">
        <v>0</v>
      </c>
      <c r="BL150">
        <v>0</v>
      </c>
      <c r="BM150">
        <v>0</v>
      </c>
      <c r="BN150">
        <v>0</v>
      </c>
      <c r="BO150">
        <v>0</v>
      </c>
      <c r="BP150">
        <v>0</v>
      </c>
      <c r="BQ150">
        <v>0</v>
      </c>
      <c r="BR150">
        <v>0</v>
      </c>
      <c r="BS150">
        <v>11</v>
      </c>
      <c r="BT150">
        <v>11</v>
      </c>
    </row>
    <row r="151" spans="1:72" x14ac:dyDescent="0.25">
      <c r="A151">
        <v>186</v>
      </c>
      <c r="B151" t="s">
        <v>325</v>
      </c>
      <c r="C151">
        <v>0</v>
      </c>
      <c r="D151">
        <v>0</v>
      </c>
      <c r="E151">
        <v>0</v>
      </c>
      <c r="F151">
        <v>0</v>
      </c>
      <c r="G151">
        <v>0</v>
      </c>
      <c r="H151">
        <v>0</v>
      </c>
      <c r="I151">
        <v>0</v>
      </c>
      <c r="J151">
        <v>0</v>
      </c>
      <c r="K151">
        <v>0</v>
      </c>
      <c r="L151">
        <v>0</v>
      </c>
      <c r="M151">
        <v>0</v>
      </c>
      <c r="N151">
        <v>0</v>
      </c>
      <c r="O151">
        <v>0</v>
      </c>
      <c r="P151">
        <v>0</v>
      </c>
      <c r="Q151">
        <v>0</v>
      </c>
      <c r="R151">
        <v>0</v>
      </c>
      <c r="S151">
        <v>0</v>
      </c>
      <c r="T151">
        <v>0</v>
      </c>
      <c r="U151">
        <v>0</v>
      </c>
      <c r="V151">
        <v>0</v>
      </c>
      <c r="W151">
        <v>0</v>
      </c>
      <c r="X151">
        <v>0</v>
      </c>
      <c r="Y151">
        <v>0</v>
      </c>
      <c r="Z151">
        <v>0</v>
      </c>
      <c r="AA151">
        <v>0</v>
      </c>
      <c r="AB151">
        <v>0</v>
      </c>
      <c r="AC151">
        <v>0</v>
      </c>
      <c r="AD151">
        <v>0</v>
      </c>
      <c r="AE151">
        <v>0</v>
      </c>
      <c r="AF151">
        <v>0</v>
      </c>
      <c r="AG151">
        <v>0</v>
      </c>
      <c r="AH151">
        <v>0</v>
      </c>
      <c r="AI151">
        <v>102</v>
      </c>
      <c r="AJ151">
        <v>102</v>
      </c>
      <c r="AK151">
        <v>102</v>
      </c>
      <c r="AL151">
        <v>102</v>
      </c>
      <c r="AM151">
        <v>102</v>
      </c>
      <c r="AN151">
        <v>102</v>
      </c>
      <c r="AO151">
        <v>102</v>
      </c>
      <c r="AP151">
        <v>102</v>
      </c>
      <c r="AQ151">
        <v>0</v>
      </c>
      <c r="AR151">
        <v>0</v>
      </c>
      <c r="AS151">
        <v>0</v>
      </c>
      <c r="AT151">
        <v>0</v>
      </c>
      <c r="AU151">
        <v>0</v>
      </c>
      <c r="AV151">
        <v>0</v>
      </c>
      <c r="AW151">
        <v>0</v>
      </c>
      <c r="AX151">
        <v>0</v>
      </c>
      <c r="AY151">
        <v>0</v>
      </c>
      <c r="AZ151">
        <v>0</v>
      </c>
      <c r="BA151">
        <v>0</v>
      </c>
      <c r="BB151">
        <v>0</v>
      </c>
      <c r="BC151">
        <v>0</v>
      </c>
      <c r="BD151">
        <v>0</v>
      </c>
      <c r="BE151">
        <v>0</v>
      </c>
      <c r="BF151">
        <v>0</v>
      </c>
      <c r="BG151">
        <v>0</v>
      </c>
      <c r="BH151">
        <v>0</v>
      </c>
      <c r="BI151">
        <v>0</v>
      </c>
      <c r="BJ151">
        <v>0</v>
      </c>
      <c r="BK151">
        <v>0</v>
      </c>
      <c r="BL151">
        <v>0</v>
      </c>
      <c r="BM151">
        <v>0</v>
      </c>
      <c r="BN151">
        <v>0</v>
      </c>
      <c r="BO151">
        <v>2</v>
      </c>
      <c r="BP151">
        <v>0</v>
      </c>
      <c r="BQ151">
        <v>0</v>
      </c>
      <c r="BR151">
        <v>0</v>
      </c>
      <c r="BS151">
        <v>11</v>
      </c>
      <c r="BT151">
        <v>11</v>
      </c>
    </row>
    <row r="152" spans="1:72" x14ac:dyDescent="0.25">
      <c r="A152">
        <v>187</v>
      </c>
      <c r="B152" t="s">
        <v>326</v>
      </c>
      <c r="C152">
        <v>0</v>
      </c>
      <c r="D152">
        <v>0</v>
      </c>
      <c r="E152">
        <v>0</v>
      </c>
      <c r="F152">
        <v>0</v>
      </c>
      <c r="G152">
        <v>0</v>
      </c>
      <c r="H152">
        <v>0</v>
      </c>
      <c r="I152">
        <v>0</v>
      </c>
      <c r="J152">
        <v>0</v>
      </c>
      <c r="K152">
        <v>0</v>
      </c>
      <c r="L152">
        <v>0</v>
      </c>
      <c r="M152">
        <v>0</v>
      </c>
      <c r="N152">
        <v>0</v>
      </c>
      <c r="O152">
        <v>0</v>
      </c>
      <c r="P152">
        <v>0</v>
      </c>
      <c r="Q152">
        <v>0</v>
      </c>
      <c r="R152">
        <v>0</v>
      </c>
      <c r="S152">
        <v>0</v>
      </c>
      <c r="T152">
        <v>0</v>
      </c>
      <c r="U152">
        <v>0</v>
      </c>
      <c r="V152">
        <v>0</v>
      </c>
      <c r="W152">
        <v>0</v>
      </c>
      <c r="X152">
        <v>0</v>
      </c>
      <c r="Y152">
        <v>0</v>
      </c>
      <c r="Z152">
        <v>0</v>
      </c>
      <c r="AA152">
        <v>0</v>
      </c>
      <c r="AB152">
        <v>0</v>
      </c>
      <c r="AC152">
        <v>0</v>
      </c>
      <c r="AD152">
        <v>0</v>
      </c>
      <c r="AE152">
        <v>0</v>
      </c>
      <c r="AF152">
        <v>0</v>
      </c>
      <c r="AG152">
        <v>0</v>
      </c>
      <c r="AH152">
        <v>0</v>
      </c>
      <c r="AI152">
        <v>100</v>
      </c>
      <c r="AJ152">
        <v>100</v>
      </c>
      <c r="AK152">
        <v>100</v>
      </c>
      <c r="AL152">
        <v>100</v>
      </c>
      <c r="AM152">
        <v>100</v>
      </c>
      <c r="AN152">
        <v>100</v>
      </c>
      <c r="AO152">
        <v>100</v>
      </c>
      <c r="AP152">
        <v>100</v>
      </c>
      <c r="AQ152">
        <v>0</v>
      </c>
      <c r="AR152">
        <v>0</v>
      </c>
      <c r="AS152">
        <v>0</v>
      </c>
      <c r="AT152">
        <v>0</v>
      </c>
      <c r="AU152">
        <v>0</v>
      </c>
      <c r="AV152">
        <v>0</v>
      </c>
      <c r="AW152">
        <v>0</v>
      </c>
      <c r="AX152">
        <v>0</v>
      </c>
      <c r="AY152">
        <v>0</v>
      </c>
      <c r="AZ152">
        <v>0</v>
      </c>
      <c r="BA152">
        <v>0</v>
      </c>
      <c r="BB152">
        <v>0</v>
      </c>
      <c r="BC152">
        <v>0</v>
      </c>
      <c r="BD152">
        <v>0</v>
      </c>
      <c r="BE152">
        <v>0</v>
      </c>
      <c r="BF152">
        <v>0</v>
      </c>
      <c r="BG152">
        <v>0</v>
      </c>
      <c r="BH152">
        <v>0</v>
      </c>
      <c r="BI152">
        <v>0</v>
      </c>
      <c r="BJ152">
        <v>0</v>
      </c>
      <c r="BK152">
        <v>0</v>
      </c>
      <c r="BL152">
        <v>0</v>
      </c>
      <c r="BM152">
        <v>0</v>
      </c>
      <c r="BN152">
        <v>0</v>
      </c>
      <c r="BO152">
        <v>0</v>
      </c>
      <c r="BP152">
        <v>0</v>
      </c>
      <c r="BQ152">
        <v>0</v>
      </c>
      <c r="BR152">
        <v>0</v>
      </c>
      <c r="BS152">
        <v>11</v>
      </c>
      <c r="BT152">
        <v>11</v>
      </c>
    </row>
    <row r="153" spans="1:72" x14ac:dyDescent="0.25">
      <c r="A153">
        <v>188</v>
      </c>
      <c r="B153" t="s">
        <v>327</v>
      </c>
      <c r="C153">
        <v>0</v>
      </c>
      <c r="D153">
        <v>0</v>
      </c>
      <c r="E153">
        <v>0</v>
      </c>
      <c r="F153">
        <v>0</v>
      </c>
      <c r="G153">
        <v>0</v>
      </c>
      <c r="H153">
        <v>0</v>
      </c>
      <c r="I153">
        <v>0</v>
      </c>
      <c r="J153">
        <v>0</v>
      </c>
      <c r="K153">
        <v>0</v>
      </c>
      <c r="L153">
        <v>0</v>
      </c>
      <c r="M153">
        <v>0</v>
      </c>
      <c r="N153">
        <v>0</v>
      </c>
      <c r="O153">
        <v>0</v>
      </c>
      <c r="P153">
        <v>0</v>
      </c>
      <c r="Q153">
        <v>0</v>
      </c>
      <c r="R153">
        <v>0</v>
      </c>
      <c r="S153">
        <v>0</v>
      </c>
      <c r="T153">
        <v>0</v>
      </c>
      <c r="U153">
        <v>0</v>
      </c>
      <c r="V153">
        <v>0</v>
      </c>
      <c r="W153">
        <v>0</v>
      </c>
      <c r="X153">
        <v>0</v>
      </c>
      <c r="Y153">
        <v>0</v>
      </c>
      <c r="Z153">
        <v>0</v>
      </c>
      <c r="AA153">
        <v>0</v>
      </c>
      <c r="AB153">
        <v>0</v>
      </c>
      <c r="AC153">
        <v>0</v>
      </c>
      <c r="AD153">
        <v>0</v>
      </c>
      <c r="AE153">
        <v>0</v>
      </c>
      <c r="AF153">
        <v>0</v>
      </c>
      <c r="AG153">
        <v>0</v>
      </c>
      <c r="AH153">
        <v>0</v>
      </c>
      <c r="AI153">
        <v>102</v>
      </c>
      <c r="AJ153">
        <v>102</v>
      </c>
      <c r="AK153">
        <v>102</v>
      </c>
      <c r="AL153">
        <v>102</v>
      </c>
      <c r="AM153">
        <v>102</v>
      </c>
      <c r="AN153">
        <v>102</v>
      </c>
      <c r="AO153">
        <v>102</v>
      </c>
      <c r="AP153">
        <v>102</v>
      </c>
      <c r="AQ153">
        <v>85</v>
      </c>
      <c r="AR153">
        <v>85</v>
      </c>
      <c r="AS153">
        <v>85</v>
      </c>
      <c r="AT153">
        <v>85</v>
      </c>
      <c r="AU153">
        <v>85</v>
      </c>
      <c r="AV153">
        <v>85</v>
      </c>
      <c r="AW153">
        <v>85</v>
      </c>
      <c r="AX153">
        <v>85</v>
      </c>
      <c r="AY153">
        <v>30</v>
      </c>
      <c r="AZ153">
        <v>30</v>
      </c>
      <c r="BA153">
        <v>30</v>
      </c>
      <c r="BB153">
        <v>30</v>
      </c>
      <c r="BC153">
        <v>30</v>
      </c>
      <c r="BD153">
        <v>30</v>
      </c>
      <c r="BE153">
        <v>30</v>
      </c>
      <c r="BF153">
        <v>30</v>
      </c>
      <c r="BG153">
        <v>50</v>
      </c>
      <c r="BH153">
        <v>50</v>
      </c>
      <c r="BI153">
        <v>50</v>
      </c>
      <c r="BJ153">
        <v>50</v>
      </c>
      <c r="BK153">
        <v>50</v>
      </c>
      <c r="BL153">
        <v>50</v>
      </c>
      <c r="BM153">
        <v>50</v>
      </c>
      <c r="BN153">
        <v>50</v>
      </c>
      <c r="BO153">
        <v>2</v>
      </c>
      <c r="BP153">
        <v>0</v>
      </c>
      <c r="BQ153">
        <v>0</v>
      </c>
      <c r="BR153">
        <v>0</v>
      </c>
      <c r="BS153">
        <v>53</v>
      </c>
      <c r="BT153">
        <v>11</v>
      </c>
    </row>
    <row r="154" spans="1:72" x14ac:dyDescent="0.25">
      <c r="A154">
        <v>189</v>
      </c>
      <c r="B154" t="s">
        <v>328</v>
      </c>
      <c r="C154">
        <v>0</v>
      </c>
      <c r="D154">
        <v>0</v>
      </c>
      <c r="E154">
        <v>0</v>
      </c>
      <c r="F154">
        <v>0</v>
      </c>
      <c r="G154">
        <v>0</v>
      </c>
      <c r="H154">
        <v>0</v>
      </c>
      <c r="I154">
        <v>0</v>
      </c>
      <c r="J154">
        <v>0</v>
      </c>
      <c r="K154">
        <v>0</v>
      </c>
      <c r="L154">
        <v>0</v>
      </c>
      <c r="M154">
        <v>0</v>
      </c>
      <c r="N154">
        <v>0</v>
      </c>
      <c r="O154">
        <v>0</v>
      </c>
      <c r="P154">
        <v>0</v>
      </c>
      <c r="Q154">
        <v>0</v>
      </c>
      <c r="R154">
        <v>0</v>
      </c>
      <c r="S154">
        <v>0</v>
      </c>
      <c r="T154">
        <v>0</v>
      </c>
      <c r="U154">
        <v>0</v>
      </c>
      <c r="V154">
        <v>0</v>
      </c>
      <c r="W154">
        <v>0</v>
      </c>
      <c r="X154">
        <v>0</v>
      </c>
      <c r="Y154">
        <v>0</v>
      </c>
      <c r="Z154">
        <v>0</v>
      </c>
      <c r="AA154">
        <v>0</v>
      </c>
      <c r="AB154">
        <v>0</v>
      </c>
      <c r="AC154">
        <v>0</v>
      </c>
      <c r="AD154">
        <v>0</v>
      </c>
      <c r="AE154">
        <v>0</v>
      </c>
      <c r="AF154">
        <v>0</v>
      </c>
      <c r="AG154">
        <v>0</v>
      </c>
      <c r="AH154">
        <v>0</v>
      </c>
      <c r="AI154">
        <v>90</v>
      </c>
      <c r="AJ154">
        <v>90</v>
      </c>
      <c r="AK154">
        <v>90</v>
      </c>
      <c r="AL154">
        <v>90</v>
      </c>
      <c r="AM154">
        <v>90</v>
      </c>
      <c r="AN154">
        <v>90</v>
      </c>
      <c r="AO154">
        <v>90</v>
      </c>
      <c r="AP154">
        <v>90</v>
      </c>
      <c r="AQ154">
        <v>90</v>
      </c>
      <c r="AR154">
        <v>90</v>
      </c>
      <c r="AS154">
        <v>90</v>
      </c>
      <c r="AT154">
        <v>90</v>
      </c>
      <c r="AU154">
        <v>90</v>
      </c>
      <c r="AV154">
        <v>90</v>
      </c>
      <c r="AW154">
        <v>90</v>
      </c>
      <c r="AX154">
        <v>90</v>
      </c>
      <c r="AY154">
        <v>0</v>
      </c>
      <c r="AZ154">
        <v>0</v>
      </c>
      <c r="BA154">
        <v>0</v>
      </c>
      <c r="BB154">
        <v>0</v>
      </c>
      <c r="BC154">
        <v>0</v>
      </c>
      <c r="BD154">
        <v>0</v>
      </c>
      <c r="BE154">
        <v>0</v>
      </c>
      <c r="BF154">
        <v>0</v>
      </c>
      <c r="BG154">
        <v>0</v>
      </c>
      <c r="BH154">
        <v>0</v>
      </c>
      <c r="BI154">
        <v>0</v>
      </c>
      <c r="BJ154">
        <v>0</v>
      </c>
      <c r="BK154">
        <v>0</v>
      </c>
      <c r="BL154">
        <v>0</v>
      </c>
      <c r="BM154">
        <v>0</v>
      </c>
      <c r="BN154">
        <v>0</v>
      </c>
      <c r="BO154">
        <v>0</v>
      </c>
      <c r="BP154">
        <v>0</v>
      </c>
      <c r="BQ154">
        <v>0</v>
      </c>
      <c r="BR154">
        <v>0</v>
      </c>
      <c r="BS154">
        <v>56</v>
      </c>
      <c r="BT154">
        <v>11</v>
      </c>
    </row>
    <row r="155" spans="1:72" x14ac:dyDescent="0.25">
      <c r="A155">
        <v>190</v>
      </c>
      <c r="B155" t="s">
        <v>329</v>
      </c>
      <c r="C155">
        <v>0</v>
      </c>
      <c r="D155">
        <v>0</v>
      </c>
      <c r="E155">
        <v>0</v>
      </c>
      <c r="F155">
        <v>0</v>
      </c>
      <c r="G155">
        <v>0</v>
      </c>
      <c r="H155">
        <v>0</v>
      </c>
      <c r="I155">
        <v>0</v>
      </c>
      <c r="J155">
        <v>0</v>
      </c>
      <c r="K155">
        <v>0</v>
      </c>
      <c r="L155">
        <v>0</v>
      </c>
      <c r="M155">
        <v>0</v>
      </c>
      <c r="N155">
        <v>0</v>
      </c>
      <c r="O155">
        <v>0</v>
      </c>
      <c r="P155">
        <v>0</v>
      </c>
      <c r="Q155">
        <v>0</v>
      </c>
      <c r="R155">
        <v>0</v>
      </c>
      <c r="S155">
        <v>0</v>
      </c>
      <c r="T155">
        <v>0</v>
      </c>
      <c r="U155">
        <v>0</v>
      </c>
      <c r="V155">
        <v>0</v>
      </c>
      <c r="W155">
        <v>0</v>
      </c>
      <c r="X155">
        <v>0</v>
      </c>
      <c r="Y155">
        <v>0</v>
      </c>
      <c r="Z155">
        <v>0</v>
      </c>
      <c r="AA155">
        <v>0</v>
      </c>
      <c r="AB155">
        <v>0</v>
      </c>
      <c r="AC155">
        <v>0</v>
      </c>
      <c r="AD155">
        <v>0</v>
      </c>
      <c r="AE155">
        <v>0</v>
      </c>
      <c r="AF155">
        <v>0</v>
      </c>
      <c r="AG155">
        <v>0</v>
      </c>
      <c r="AH155">
        <v>0</v>
      </c>
      <c r="AI155">
        <v>100</v>
      </c>
      <c r="AJ155">
        <v>100</v>
      </c>
      <c r="AK155">
        <v>100</v>
      </c>
      <c r="AL155">
        <v>100</v>
      </c>
      <c r="AM155">
        <v>100</v>
      </c>
      <c r="AN155">
        <v>100</v>
      </c>
      <c r="AO155">
        <v>100</v>
      </c>
      <c r="AP155">
        <v>100</v>
      </c>
      <c r="AQ155">
        <v>0</v>
      </c>
      <c r="AR155">
        <v>0</v>
      </c>
      <c r="AS155">
        <v>0</v>
      </c>
      <c r="AT155">
        <v>0</v>
      </c>
      <c r="AU155">
        <v>0</v>
      </c>
      <c r="AV155">
        <v>0</v>
      </c>
      <c r="AW155">
        <v>0</v>
      </c>
      <c r="AX155">
        <v>0</v>
      </c>
      <c r="AY155">
        <v>0</v>
      </c>
      <c r="AZ155">
        <v>0</v>
      </c>
      <c r="BA155">
        <v>0</v>
      </c>
      <c r="BB155">
        <v>0</v>
      </c>
      <c r="BC155">
        <v>0</v>
      </c>
      <c r="BD155">
        <v>0</v>
      </c>
      <c r="BE155">
        <v>0</v>
      </c>
      <c r="BF155">
        <v>0</v>
      </c>
      <c r="BG155">
        <v>0</v>
      </c>
      <c r="BH155">
        <v>0</v>
      </c>
      <c r="BI155">
        <v>0</v>
      </c>
      <c r="BJ155">
        <v>0</v>
      </c>
      <c r="BK155">
        <v>0</v>
      </c>
      <c r="BL155">
        <v>0</v>
      </c>
      <c r="BM155">
        <v>0</v>
      </c>
      <c r="BN155">
        <v>0</v>
      </c>
      <c r="BO155">
        <v>0</v>
      </c>
      <c r="BP155">
        <v>0</v>
      </c>
      <c r="BQ155">
        <v>0</v>
      </c>
      <c r="BR155">
        <v>0</v>
      </c>
      <c r="BS155">
        <v>11</v>
      </c>
      <c r="BT155">
        <v>11</v>
      </c>
    </row>
    <row r="156" spans="1:72" x14ac:dyDescent="0.25">
      <c r="A156">
        <v>191</v>
      </c>
      <c r="B156" t="s">
        <v>330</v>
      </c>
      <c r="C156">
        <v>0</v>
      </c>
      <c r="D156">
        <v>0</v>
      </c>
      <c r="E156">
        <v>0</v>
      </c>
      <c r="F156">
        <v>0</v>
      </c>
      <c r="G156">
        <v>0</v>
      </c>
      <c r="H156">
        <v>0</v>
      </c>
      <c r="I156">
        <v>0</v>
      </c>
      <c r="J156">
        <v>0</v>
      </c>
      <c r="K156">
        <v>0</v>
      </c>
      <c r="L156">
        <v>0</v>
      </c>
      <c r="M156">
        <v>0</v>
      </c>
      <c r="N156">
        <v>0</v>
      </c>
      <c r="O156">
        <v>0</v>
      </c>
      <c r="P156">
        <v>0</v>
      </c>
      <c r="Q156">
        <v>0</v>
      </c>
      <c r="R156">
        <v>0</v>
      </c>
      <c r="S156">
        <v>0</v>
      </c>
      <c r="T156">
        <v>0</v>
      </c>
      <c r="U156">
        <v>0</v>
      </c>
      <c r="V156">
        <v>0</v>
      </c>
      <c r="W156">
        <v>0</v>
      </c>
      <c r="X156">
        <v>0</v>
      </c>
      <c r="Y156">
        <v>0</v>
      </c>
      <c r="Z156">
        <v>0</v>
      </c>
      <c r="AA156">
        <v>0</v>
      </c>
      <c r="AB156">
        <v>0</v>
      </c>
      <c r="AC156">
        <v>0</v>
      </c>
      <c r="AD156">
        <v>0</v>
      </c>
      <c r="AE156">
        <v>0</v>
      </c>
      <c r="AF156">
        <v>0</v>
      </c>
      <c r="AG156">
        <v>0</v>
      </c>
      <c r="AH156">
        <v>0</v>
      </c>
      <c r="AI156">
        <v>90</v>
      </c>
      <c r="AJ156">
        <v>90</v>
      </c>
      <c r="AK156">
        <v>90</v>
      </c>
      <c r="AL156">
        <v>90</v>
      </c>
      <c r="AM156">
        <v>90</v>
      </c>
      <c r="AN156">
        <v>90</v>
      </c>
      <c r="AO156">
        <v>90</v>
      </c>
      <c r="AP156">
        <v>90</v>
      </c>
      <c r="AQ156">
        <v>30</v>
      </c>
      <c r="AR156">
        <v>30</v>
      </c>
      <c r="AS156">
        <v>30</v>
      </c>
      <c r="AT156">
        <v>30</v>
      </c>
      <c r="AU156">
        <v>30</v>
      </c>
      <c r="AV156">
        <v>30</v>
      </c>
      <c r="AW156">
        <v>30</v>
      </c>
      <c r="AX156">
        <v>30</v>
      </c>
      <c r="AY156">
        <v>0</v>
      </c>
      <c r="AZ156">
        <v>0</v>
      </c>
      <c r="BA156">
        <v>0</v>
      </c>
      <c r="BB156">
        <v>0</v>
      </c>
      <c r="BC156">
        <v>0</v>
      </c>
      <c r="BD156">
        <v>0</v>
      </c>
      <c r="BE156">
        <v>0</v>
      </c>
      <c r="BF156">
        <v>0</v>
      </c>
      <c r="BG156">
        <v>65</v>
      </c>
      <c r="BH156">
        <v>65</v>
      </c>
      <c r="BI156">
        <v>65</v>
      </c>
      <c r="BJ156">
        <v>65</v>
      </c>
      <c r="BK156">
        <v>65</v>
      </c>
      <c r="BL156">
        <v>65</v>
      </c>
      <c r="BM156">
        <v>65</v>
      </c>
      <c r="BN156">
        <v>65</v>
      </c>
      <c r="BO156">
        <v>0</v>
      </c>
      <c r="BP156">
        <v>0</v>
      </c>
      <c r="BQ156">
        <v>0</v>
      </c>
      <c r="BR156">
        <v>0</v>
      </c>
      <c r="BS156">
        <v>27</v>
      </c>
      <c r="BT156">
        <v>11</v>
      </c>
    </row>
    <row r="157" spans="1:72" x14ac:dyDescent="0.25">
      <c r="A157">
        <v>192</v>
      </c>
      <c r="B157" t="s">
        <v>331</v>
      </c>
      <c r="C157">
        <v>0</v>
      </c>
      <c r="D157">
        <v>0</v>
      </c>
      <c r="E157">
        <v>0</v>
      </c>
      <c r="F157">
        <v>0</v>
      </c>
      <c r="G157">
        <v>0</v>
      </c>
      <c r="H157">
        <v>0</v>
      </c>
      <c r="I157">
        <v>0</v>
      </c>
      <c r="J157">
        <v>0</v>
      </c>
      <c r="K157">
        <v>0</v>
      </c>
      <c r="L157">
        <v>0</v>
      </c>
      <c r="M157">
        <v>0</v>
      </c>
      <c r="N157">
        <v>0</v>
      </c>
      <c r="O157">
        <v>0</v>
      </c>
      <c r="P157">
        <v>0</v>
      </c>
      <c r="Q157">
        <v>0</v>
      </c>
      <c r="R157">
        <v>0</v>
      </c>
      <c r="S157">
        <v>0</v>
      </c>
      <c r="T157">
        <v>0</v>
      </c>
      <c r="U157">
        <v>0</v>
      </c>
      <c r="V157">
        <v>0</v>
      </c>
      <c r="W157">
        <v>0</v>
      </c>
      <c r="X157">
        <v>0</v>
      </c>
      <c r="Y157">
        <v>0</v>
      </c>
      <c r="Z157">
        <v>0</v>
      </c>
      <c r="AA157">
        <v>0</v>
      </c>
      <c r="AB157">
        <v>0</v>
      </c>
      <c r="AC157">
        <v>0</v>
      </c>
      <c r="AD157">
        <v>0</v>
      </c>
      <c r="AE157">
        <v>0</v>
      </c>
      <c r="AF157">
        <v>0</v>
      </c>
      <c r="AG157">
        <v>0</v>
      </c>
      <c r="AH157">
        <v>0</v>
      </c>
      <c r="AI157">
        <v>100</v>
      </c>
      <c r="AJ157">
        <v>100</v>
      </c>
      <c r="AK157">
        <v>100</v>
      </c>
      <c r="AL157">
        <v>100</v>
      </c>
      <c r="AM157">
        <v>100</v>
      </c>
      <c r="AN157">
        <v>100</v>
      </c>
      <c r="AO157">
        <v>100</v>
      </c>
      <c r="AP157">
        <v>100</v>
      </c>
      <c r="AQ157">
        <v>0</v>
      </c>
      <c r="AR157">
        <v>0</v>
      </c>
      <c r="AS157">
        <v>0</v>
      </c>
      <c r="AT157">
        <v>0</v>
      </c>
      <c r="AU157">
        <v>0</v>
      </c>
      <c r="AV157">
        <v>0</v>
      </c>
      <c r="AW157">
        <v>0</v>
      </c>
      <c r="AX157">
        <v>0</v>
      </c>
      <c r="AY157">
        <v>0</v>
      </c>
      <c r="AZ157">
        <v>0</v>
      </c>
      <c r="BA157">
        <v>0</v>
      </c>
      <c r="BB157">
        <v>0</v>
      </c>
      <c r="BC157">
        <v>0</v>
      </c>
      <c r="BD157">
        <v>0</v>
      </c>
      <c r="BE157">
        <v>0</v>
      </c>
      <c r="BF157">
        <v>0</v>
      </c>
      <c r="BG157">
        <v>0</v>
      </c>
      <c r="BH157">
        <v>0</v>
      </c>
      <c r="BI157">
        <v>0</v>
      </c>
      <c r="BJ157">
        <v>0</v>
      </c>
      <c r="BK157">
        <v>0</v>
      </c>
      <c r="BL157">
        <v>0</v>
      </c>
      <c r="BM157">
        <v>0</v>
      </c>
      <c r="BN157">
        <v>0</v>
      </c>
      <c r="BO157">
        <v>0</v>
      </c>
      <c r="BP157">
        <v>0</v>
      </c>
      <c r="BQ157">
        <v>0</v>
      </c>
      <c r="BR157">
        <v>0</v>
      </c>
      <c r="BS157">
        <v>11</v>
      </c>
      <c r="BT157">
        <v>11</v>
      </c>
    </row>
    <row r="158" spans="1:72" x14ac:dyDescent="0.25">
      <c r="A158">
        <v>193</v>
      </c>
      <c r="B158" t="s">
        <v>332</v>
      </c>
      <c r="C158">
        <v>0</v>
      </c>
      <c r="D158">
        <v>0</v>
      </c>
      <c r="E158">
        <v>0</v>
      </c>
      <c r="F158">
        <v>0</v>
      </c>
      <c r="G158">
        <v>0</v>
      </c>
      <c r="H158">
        <v>0</v>
      </c>
      <c r="I158">
        <v>0</v>
      </c>
      <c r="J158">
        <v>0</v>
      </c>
      <c r="K158">
        <v>0</v>
      </c>
      <c r="L158">
        <v>0</v>
      </c>
      <c r="M158">
        <v>0</v>
      </c>
      <c r="N158">
        <v>0</v>
      </c>
      <c r="O158">
        <v>0</v>
      </c>
      <c r="P158">
        <v>0</v>
      </c>
      <c r="Q158">
        <v>0</v>
      </c>
      <c r="R158">
        <v>0</v>
      </c>
      <c r="S158">
        <v>0</v>
      </c>
      <c r="T158">
        <v>0</v>
      </c>
      <c r="U158">
        <v>0</v>
      </c>
      <c r="V158">
        <v>0</v>
      </c>
      <c r="W158">
        <v>0</v>
      </c>
      <c r="X158">
        <v>0</v>
      </c>
      <c r="Y158">
        <v>0</v>
      </c>
      <c r="Z158">
        <v>0</v>
      </c>
      <c r="AA158">
        <v>0</v>
      </c>
      <c r="AB158">
        <v>0</v>
      </c>
      <c r="AC158">
        <v>0</v>
      </c>
      <c r="AD158">
        <v>0</v>
      </c>
      <c r="AE158">
        <v>0</v>
      </c>
      <c r="AF158">
        <v>0</v>
      </c>
      <c r="AG158">
        <v>0</v>
      </c>
      <c r="AH158">
        <v>0</v>
      </c>
      <c r="AI158">
        <v>100</v>
      </c>
      <c r="AJ158">
        <v>100</v>
      </c>
      <c r="AK158">
        <v>100</v>
      </c>
      <c r="AL158">
        <v>100</v>
      </c>
      <c r="AM158">
        <v>100</v>
      </c>
      <c r="AN158">
        <v>100</v>
      </c>
      <c r="AO158">
        <v>100</v>
      </c>
      <c r="AP158">
        <v>100</v>
      </c>
      <c r="AQ158">
        <v>0</v>
      </c>
      <c r="AR158">
        <v>0</v>
      </c>
      <c r="AS158">
        <v>0</v>
      </c>
      <c r="AT158">
        <v>0</v>
      </c>
      <c r="AU158">
        <v>0</v>
      </c>
      <c r="AV158">
        <v>0</v>
      </c>
      <c r="AW158">
        <v>0</v>
      </c>
      <c r="AX158">
        <v>0</v>
      </c>
      <c r="AY158">
        <v>0</v>
      </c>
      <c r="AZ158">
        <v>0</v>
      </c>
      <c r="BA158">
        <v>0</v>
      </c>
      <c r="BB158">
        <v>0</v>
      </c>
      <c r="BC158">
        <v>0</v>
      </c>
      <c r="BD158">
        <v>0</v>
      </c>
      <c r="BE158">
        <v>0</v>
      </c>
      <c r="BF158">
        <v>0</v>
      </c>
      <c r="BG158">
        <v>0</v>
      </c>
      <c r="BH158">
        <v>0</v>
      </c>
      <c r="BI158">
        <v>0</v>
      </c>
      <c r="BJ158">
        <v>0</v>
      </c>
      <c r="BK158">
        <v>0</v>
      </c>
      <c r="BL158">
        <v>0</v>
      </c>
      <c r="BM158">
        <v>0</v>
      </c>
      <c r="BN158">
        <v>0</v>
      </c>
      <c r="BO158">
        <v>0</v>
      </c>
      <c r="BP158">
        <v>0</v>
      </c>
      <c r="BQ158">
        <v>0</v>
      </c>
      <c r="BR158">
        <v>0</v>
      </c>
      <c r="BS158">
        <v>11</v>
      </c>
      <c r="BT158">
        <v>11</v>
      </c>
    </row>
    <row r="159" spans="1:72" x14ac:dyDescent="0.25">
      <c r="A159">
        <v>194</v>
      </c>
      <c r="B159" t="s">
        <v>333</v>
      </c>
      <c r="C159">
        <v>0</v>
      </c>
      <c r="D159">
        <v>0</v>
      </c>
      <c r="E159">
        <v>0</v>
      </c>
      <c r="F159">
        <v>0</v>
      </c>
      <c r="G159">
        <v>0</v>
      </c>
      <c r="H159">
        <v>0</v>
      </c>
      <c r="I159">
        <v>0</v>
      </c>
      <c r="J159">
        <v>0</v>
      </c>
      <c r="K159">
        <v>0</v>
      </c>
      <c r="L159">
        <v>0</v>
      </c>
      <c r="M159">
        <v>0</v>
      </c>
      <c r="N159">
        <v>0</v>
      </c>
      <c r="O159">
        <v>0</v>
      </c>
      <c r="P159">
        <v>0</v>
      </c>
      <c r="Q159">
        <v>0</v>
      </c>
      <c r="R159">
        <v>0</v>
      </c>
      <c r="S159">
        <v>0</v>
      </c>
      <c r="T159">
        <v>0</v>
      </c>
      <c r="U159">
        <v>0</v>
      </c>
      <c r="V159">
        <v>0</v>
      </c>
      <c r="W159">
        <v>0</v>
      </c>
      <c r="X159">
        <v>0</v>
      </c>
      <c r="Y159">
        <v>0</v>
      </c>
      <c r="Z159">
        <v>0</v>
      </c>
      <c r="AA159">
        <v>0</v>
      </c>
      <c r="AB159">
        <v>0</v>
      </c>
      <c r="AC159">
        <v>0</v>
      </c>
      <c r="AD159">
        <v>0</v>
      </c>
      <c r="AE159">
        <v>0</v>
      </c>
      <c r="AF159">
        <v>0</v>
      </c>
      <c r="AG159">
        <v>0</v>
      </c>
      <c r="AH159">
        <v>0</v>
      </c>
      <c r="AI159">
        <v>90</v>
      </c>
      <c r="AJ159">
        <v>90</v>
      </c>
      <c r="AK159">
        <v>90</v>
      </c>
      <c r="AL159">
        <v>90</v>
      </c>
      <c r="AM159">
        <v>90</v>
      </c>
      <c r="AN159">
        <v>90</v>
      </c>
      <c r="AO159">
        <v>90</v>
      </c>
      <c r="AP159">
        <v>90</v>
      </c>
      <c r="AQ159">
        <v>30</v>
      </c>
      <c r="AR159">
        <v>30</v>
      </c>
      <c r="AS159">
        <v>30</v>
      </c>
      <c r="AT159">
        <v>30</v>
      </c>
      <c r="AU159">
        <v>30</v>
      </c>
      <c r="AV159">
        <v>30</v>
      </c>
      <c r="AW159">
        <v>30</v>
      </c>
      <c r="AX159">
        <v>30</v>
      </c>
      <c r="AY159">
        <v>0</v>
      </c>
      <c r="AZ159">
        <v>0</v>
      </c>
      <c r="BA159">
        <v>0</v>
      </c>
      <c r="BB159">
        <v>0</v>
      </c>
      <c r="BC159">
        <v>0</v>
      </c>
      <c r="BD159">
        <v>0</v>
      </c>
      <c r="BE159">
        <v>0</v>
      </c>
      <c r="BF159">
        <v>0</v>
      </c>
      <c r="BG159">
        <v>65</v>
      </c>
      <c r="BH159">
        <v>65</v>
      </c>
      <c r="BI159">
        <v>65</v>
      </c>
      <c r="BJ159">
        <v>65</v>
      </c>
      <c r="BK159">
        <v>65</v>
      </c>
      <c r="BL159">
        <v>65</v>
      </c>
      <c r="BM159">
        <v>65</v>
      </c>
      <c r="BN159">
        <v>65</v>
      </c>
      <c r="BO159">
        <v>0</v>
      </c>
      <c r="BP159">
        <v>0</v>
      </c>
      <c r="BQ159">
        <v>0</v>
      </c>
      <c r="BR159">
        <v>0</v>
      </c>
      <c r="BS159">
        <v>27</v>
      </c>
      <c r="BT159">
        <v>11</v>
      </c>
    </row>
    <row r="160" spans="1:72" x14ac:dyDescent="0.25">
      <c r="A160">
        <v>195</v>
      </c>
      <c r="B160" t="s">
        <v>334</v>
      </c>
      <c r="C160">
        <v>0</v>
      </c>
      <c r="D160">
        <v>0</v>
      </c>
      <c r="E160">
        <v>0</v>
      </c>
      <c r="F160">
        <v>0</v>
      </c>
      <c r="G160">
        <v>0</v>
      </c>
      <c r="H160">
        <v>0</v>
      </c>
      <c r="I160">
        <v>0</v>
      </c>
      <c r="J160">
        <v>0</v>
      </c>
      <c r="K160">
        <v>0</v>
      </c>
      <c r="L160">
        <v>0</v>
      </c>
      <c r="M160">
        <v>0</v>
      </c>
      <c r="N160">
        <v>0</v>
      </c>
      <c r="O160">
        <v>0</v>
      </c>
      <c r="P160">
        <v>0</v>
      </c>
      <c r="Q160">
        <v>0</v>
      </c>
      <c r="R160">
        <v>0</v>
      </c>
      <c r="S160">
        <v>0</v>
      </c>
      <c r="T160">
        <v>0</v>
      </c>
      <c r="U160">
        <v>0</v>
      </c>
      <c r="V160">
        <v>0</v>
      </c>
      <c r="W160">
        <v>0</v>
      </c>
      <c r="X160">
        <v>0</v>
      </c>
      <c r="Y160">
        <v>0</v>
      </c>
      <c r="Z160">
        <v>0</v>
      </c>
      <c r="AA160">
        <v>0</v>
      </c>
      <c r="AB160">
        <v>0</v>
      </c>
      <c r="AC160">
        <v>0</v>
      </c>
      <c r="AD160">
        <v>0</v>
      </c>
      <c r="AE160">
        <v>0</v>
      </c>
      <c r="AF160">
        <v>0</v>
      </c>
      <c r="AG160">
        <v>0</v>
      </c>
      <c r="AH160">
        <v>0</v>
      </c>
      <c r="AI160">
        <v>100</v>
      </c>
      <c r="AJ160">
        <v>100</v>
      </c>
      <c r="AK160">
        <v>100</v>
      </c>
      <c r="AL160">
        <v>100</v>
      </c>
      <c r="AM160">
        <v>100</v>
      </c>
      <c r="AN160">
        <v>100</v>
      </c>
      <c r="AO160">
        <v>100</v>
      </c>
      <c r="AP160">
        <v>100</v>
      </c>
      <c r="AQ160">
        <v>100</v>
      </c>
      <c r="AR160">
        <v>100</v>
      </c>
      <c r="AS160">
        <v>100</v>
      </c>
      <c r="AT160">
        <v>100</v>
      </c>
      <c r="AU160">
        <v>100</v>
      </c>
      <c r="AV160">
        <v>100</v>
      </c>
      <c r="AW160">
        <v>100</v>
      </c>
      <c r="AX160">
        <v>100</v>
      </c>
      <c r="AY160">
        <v>12.5</v>
      </c>
      <c r="AZ160">
        <v>12.5</v>
      </c>
      <c r="BA160">
        <v>12.5</v>
      </c>
      <c r="BB160">
        <v>12.5</v>
      </c>
      <c r="BC160">
        <v>12.5</v>
      </c>
      <c r="BD160">
        <v>12.5</v>
      </c>
      <c r="BE160">
        <v>12.5</v>
      </c>
      <c r="BF160">
        <v>12.5</v>
      </c>
      <c r="BG160">
        <v>62.5</v>
      </c>
      <c r="BH160">
        <v>62.5</v>
      </c>
      <c r="BI160">
        <v>62.5</v>
      </c>
      <c r="BJ160">
        <v>62.5</v>
      </c>
      <c r="BK160">
        <v>62.5</v>
      </c>
      <c r="BL160">
        <v>62.5</v>
      </c>
      <c r="BM160">
        <v>62.5</v>
      </c>
      <c r="BN160">
        <v>62.5</v>
      </c>
      <c r="BO160">
        <v>0</v>
      </c>
      <c r="BP160">
        <v>0</v>
      </c>
      <c r="BQ160">
        <v>0</v>
      </c>
      <c r="BR160">
        <v>0</v>
      </c>
      <c r="BS160">
        <v>72</v>
      </c>
      <c r="BT160">
        <v>11</v>
      </c>
    </row>
    <row r="161" spans="1:72" x14ac:dyDescent="0.25">
      <c r="A161">
        <v>196</v>
      </c>
      <c r="B161" t="s">
        <v>335</v>
      </c>
      <c r="C161">
        <v>0</v>
      </c>
      <c r="D161">
        <v>0</v>
      </c>
      <c r="E161">
        <v>0</v>
      </c>
      <c r="F161">
        <v>0</v>
      </c>
      <c r="G161">
        <v>0</v>
      </c>
      <c r="H161">
        <v>0</v>
      </c>
      <c r="I161">
        <v>0</v>
      </c>
      <c r="J161">
        <v>0</v>
      </c>
      <c r="K161">
        <v>0</v>
      </c>
      <c r="L161">
        <v>0</v>
      </c>
      <c r="M161">
        <v>0</v>
      </c>
      <c r="N161">
        <v>0</v>
      </c>
      <c r="O161">
        <v>0</v>
      </c>
      <c r="P161">
        <v>0</v>
      </c>
      <c r="Q161">
        <v>0</v>
      </c>
      <c r="R161">
        <v>0</v>
      </c>
      <c r="S161">
        <v>0</v>
      </c>
      <c r="T161">
        <v>0</v>
      </c>
      <c r="U161">
        <v>0</v>
      </c>
      <c r="V161">
        <v>0</v>
      </c>
      <c r="W161">
        <v>0</v>
      </c>
      <c r="X161">
        <v>0</v>
      </c>
      <c r="Y161">
        <v>0</v>
      </c>
      <c r="Z161">
        <v>0</v>
      </c>
      <c r="AA161">
        <v>0</v>
      </c>
      <c r="AB161">
        <v>0</v>
      </c>
      <c r="AC161">
        <v>0</v>
      </c>
      <c r="AD161">
        <v>0</v>
      </c>
      <c r="AE161">
        <v>0</v>
      </c>
      <c r="AF161">
        <v>0</v>
      </c>
      <c r="AG161">
        <v>0</v>
      </c>
      <c r="AH161">
        <v>0</v>
      </c>
      <c r="AI161">
        <v>75</v>
      </c>
      <c r="AJ161">
        <v>75</v>
      </c>
      <c r="AK161">
        <v>75</v>
      </c>
      <c r="AL161">
        <v>75</v>
      </c>
      <c r="AM161">
        <v>75</v>
      </c>
      <c r="AN161">
        <v>75</v>
      </c>
      <c r="AO161">
        <v>75</v>
      </c>
      <c r="AP161">
        <v>75</v>
      </c>
      <c r="AQ161">
        <v>100</v>
      </c>
      <c r="AR161">
        <v>100</v>
      </c>
      <c r="AS161">
        <v>100</v>
      </c>
      <c r="AT161">
        <v>100</v>
      </c>
      <c r="AU161">
        <v>100</v>
      </c>
      <c r="AV161">
        <v>100</v>
      </c>
      <c r="AW161">
        <v>100</v>
      </c>
      <c r="AX161">
        <v>100</v>
      </c>
      <c r="AY161">
        <v>10</v>
      </c>
      <c r="AZ161">
        <v>10</v>
      </c>
      <c r="BA161">
        <v>10</v>
      </c>
      <c r="BB161">
        <v>10</v>
      </c>
      <c r="BC161">
        <v>10</v>
      </c>
      <c r="BD161">
        <v>10</v>
      </c>
      <c r="BE161">
        <v>10</v>
      </c>
      <c r="BF161">
        <v>10</v>
      </c>
      <c r="BG161">
        <v>15</v>
      </c>
      <c r="BH161">
        <v>15</v>
      </c>
      <c r="BI161">
        <v>15</v>
      </c>
      <c r="BJ161">
        <v>15</v>
      </c>
      <c r="BK161">
        <v>15</v>
      </c>
      <c r="BL161">
        <v>15</v>
      </c>
      <c r="BM161">
        <v>15</v>
      </c>
      <c r="BN161">
        <v>15</v>
      </c>
      <c r="BO161">
        <v>0</v>
      </c>
      <c r="BP161">
        <v>0</v>
      </c>
      <c r="BQ161">
        <v>0</v>
      </c>
      <c r="BR161">
        <v>0</v>
      </c>
      <c r="BS161">
        <v>65</v>
      </c>
      <c r="BT161">
        <v>11</v>
      </c>
    </row>
    <row r="162" spans="1:72" x14ac:dyDescent="0.25">
      <c r="A162">
        <v>197</v>
      </c>
      <c r="B162" t="s">
        <v>336</v>
      </c>
      <c r="C162">
        <v>0</v>
      </c>
      <c r="D162">
        <v>0</v>
      </c>
      <c r="E162">
        <v>0</v>
      </c>
      <c r="F162">
        <v>0</v>
      </c>
      <c r="G162">
        <v>0</v>
      </c>
      <c r="H162">
        <v>0</v>
      </c>
      <c r="I162">
        <v>0</v>
      </c>
      <c r="J162">
        <v>0</v>
      </c>
      <c r="K162">
        <v>0</v>
      </c>
      <c r="L162">
        <v>0</v>
      </c>
      <c r="M162">
        <v>0</v>
      </c>
      <c r="N162">
        <v>0</v>
      </c>
      <c r="O162">
        <v>0</v>
      </c>
      <c r="P162">
        <v>0</v>
      </c>
      <c r="Q162">
        <v>0</v>
      </c>
      <c r="R162">
        <v>0</v>
      </c>
      <c r="S162">
        <v>0</v>
      </c>
      <c r="T162">
        <v>0</v>
      </c>
      <c r="U162">
        <v>0</v>
      </c>
      <c r="V162">
        <v>0</v>
      </c>
      <c r="W162">
        <v>0</v>
      </c>
      <c r="X162">
        <v>0</v>
      </c>
      <c r="Y162">
        <v>0</v>
      </c>
      <c r="Z162">
        <v>0</v>
      </c>
      <c r="AA162">
        <v>0</v>
      </c>
      <c r="AB162">
        <v>0</v>
      </c>
      <c r="AC162">
        <v>0</v>
      </c>
      <c r="AD162">
        <v>0</v>
      </c>
      <c r="AE162">
        <v>0</v>
      </c>
      <c r="AF162">
        <v>0</v>
      </c>
      <c r="AG162">
        <v>0</v>
      </c>
      <c r="AH162">
        <v>0</v>
      </c>
      <c r="AI162">
        <v>100</v>
      </c>
      <c r="AJ162">
        <v>100</v>
      </c>
      <c r="AK162">
        <v>100</v>
      </c>
      <c r="AL162">
        <v>100</v>
      </c>
      <c r="AM162">
        <v>100</v>
      </c>
      <c r="AN162">
        <v>100</v>
      </c>
      <c r="AO162">
        <v>100</v>
      </c>
      <c r="AP162">
        <v>100</v>
      </c>
      <c r="AQ162">
        <v>0</v>
      </c>
      <c r="AR162">
        <v>0</v>
      </c>
      <c r="AS162">
        <v>0</v>
      </c>
      <c r="AT162">
        <v>0</v>
      </c>
      <c r="AU162">
        <v>0</v>
      </c>
      <c r="AV162">
        <v>0</v>
      </c>
      <c r="AW162">
        <v>0</v>
      </c>
      <c r="AX162">
        <v>0</v>
      </c>
      <c r="AY162">
        <v>0</v>
      </c>
      <c r="AZ162">
        <v>0</v>
      </c>
      <c r="BA162">
        <v>0</v>
      </c>
      <c r="BB162">
        <v>0</v>
      </c>
      <c r="BC162">
        <v>0</v>
      </c>
      <c r="BD162">
        <v>0</v>
      </c>
      <c r="BE162">
        <v>0</v>
      </c>
      <c r="BF162">
        <v>0</v>
      </c>
      <c r="BG162">
        <v>0</v>
      </c>
      <c r="BH162">
        <v>0</v>
      </c>
      <c r="BI162">
        <v>0</v>
      </c>
      <c r="BJ162">
        <v>0</v>
      </c>
      <c r="BK162">
        <v>0</v>
      </c>
      <c r="BL162">
        <v>0</v>
      </c>
      <c r="BM162">
        <v>0</v>
      </c>
      <c r="BN162">
        <v>0</v>
      </c>
      <c r="BO162">
        <v>0</v>
      </c>
      <c r="BP162">
        <v>0</v>
      </c>
      <c r="BQ162">
        <v>0</v>
      </c>
      <c r="BR162">
        <v>0</v>
      </c>
      <c r="BS162">
        <v>11</v>
      </c>
      <c r="BT162">
        <v>11</v>
      </c>
    </row>
    <row r="163" spans="1:72" x14ac:dyDescent="0.25">
      <c r="A163">
        <v>198</v>
      </c>
      <c r="B163" t="s">
        <v>337</v>
      </c>
      <c r="C163">
        <v>6.02</v>
      </c>
      <c r="D163">
        <v>5.53</v>
      </c>
      <c r="E163">
        <v>2.2400000000000002</v>
      </c>
      <c r="F163">
        <v>16.77</v>
      </c>
      <c r="G163">
        <v>3.28</v>
      </c>
      <c r="H163">
        <v>1.19</v>
      </c>
      <c r="I163">
        <v>0</v>
      </c>
      <c r="J163">
        <v>3.66</v>
      </c>
      <c r="K163">
        <v>0</v>
      </c>
      <c r="L163">
        <v>0</v>
      </c>
      <c r="M163">
        <v>0</v>
      </c>
      <c r="N163">
        <v>0</v>
      </c>
      <c r="O163">
        <v>0</v>
      </c>
      <c r="P163">
        <v>0</v>
      </c>
      <c r="Q163">
        <v>0</v>
      </c>
      <c r="R163">
        <v>1.27</v>
      </c>
      <c r="S163">
        <v>0</v>
      </c>
      <c r="T163">
        <v>0</v>
      </c>
      <c r="U163">
        <v>0</v>
      </c>
      <c r="V163">
        <v>0</v>
      </c>
      <c r="W163">
        <v>0</v>
      </c>
      <c r="X163">
        <v>0</v>
      </c>
      <c r="Y163">
        <v>0</v>
      </c>
      <c r="Z163">
        <v>0</v>
      </c>
      <c r="AA163">
        <v>0</v>
      </c>
      <c r="AB163">
        <v>0</v>
      </c>
      <c r="AC163">
        <v>0</v>
      </c>
      <c r="AD163">
        <v>0</v>
      </c>
      <c r="AE163">
        <v>0</v>
      </c>
      <c r="AF163">
        <v>0</v>
      </c>
      <c r="AG163">
        <v>0</v>
      </c>
      <c r="AH163">
        <v>0</v>
      </c>
      <c r="AI163">
        <v>111.98</v>
      </c>
      <c r="AJ163">
        <v>112.47</v>
      </c>
      <c r="AK163">
        <v>115.76</v>
      </c>
      <c r="AL163">
        <v>101.23</v>
      </c>
      <c r="AM163">
        <v>114.72</v>
      </c>
      <c r="AN163">
        <v>116.81</v>
      </c>
      <c r="AO163">
        <v>118</v>
      </c>
      <c r="AP163">
        <v>114.34</v>
      </c>
      <c r="AQ163">
        <v>0</v>
      </c>
      <c r="AR163">
        <v>0</v>
      </c>
      <c r="AS163">
        <v>0</v>
      </c>
      <c r="AT163">
        <v>0</v>
      </c>
      <c r="AU163">
        <v>0</v>
      </c>
      <c r="AV163">
        <v>0</v>
      </c>
      <c r="AW163">
        <v>0</v>
      </c>
      <c r="AX163">
        <v>-1.27</v>
      </c>
      <c r="AY163">
        <v>0</v>
      </c>
      <c r="AZ163">
        <v>0</v>
      </c>
      <c r="BA163">
        <v>0</v>
      </c>
      <c r="BB163">
        <v>0</v>
      </c>
      <c r="BC163">
        <v>0</v>
      </c>
      <c r="BD163">
        <v>0</v>
      </c>
      <c r="BE163">
        <v>0</v>
      </c>
      <c r="BF163">
        <v>0</v>
      </c>
      <c r="BG163">
        <v>0</v>
      </c>
      <c r="BH163">
        <v>0</v>
      </c>
      <c r="BI163">
        <v>0</v>
      </c>
      <c r="BJ163">
        <v>0</v>
      </c>
      <c r="BK163">
        <v>0</v>
      </c>
      <c r="BL163">
        <v>0</v>
      </c>
      <c r="BM163">
        <v>0</v>
      </c>
      <c r="BN163">
        <v>0</v>
      </c>
      <c r="BO163">
        <v>18</v>
      </c>
      <c r="BP163">
        <v>0</v>
      </c>
      <c r="BQ163">
        <v>0</v>
      </c>
      <c r="BR163">
        <v>0</v>
      </c>
      <c r="BS163">
        <v>11</v>
      </c>
      <c r="BT163">
        <v>11</v>
      </c>
    </row>
    <row r="164" spans="1:72" x14ac:dyDescent="0.25">
      <c r="A164">
        <v>199</v>
      </c>
      <c r="B164" t="s">
        <v>338</v>
      </c>
      <c r="C164">
        <v>0</v>
      </c>
      <c r="D164">
        <v>0</v>
      </c>
      <c r="E164">
        <v>0</v>
      </c>
      <c r="F164">
        <v>0</v>
      </c>
      <c r="G164">
        <v>0</v>
      </c>
      <c r="H164">
        <v>0</v>
      </c>
      <c r="I164">
        <v>0</v>
      </c>
      <c r="J164">
        <v>0</v>
      </c>
      <c r="K164">
        <v>0</v>
      </c>
      <c r="L164">
        <v>0</v>
      </c>
      <c r="M164">
        <v>0</v>
      </c>
      <c r="N164">
        <v>0</v>
      </c>
      <c r="O164">
        <v>0</v>
      </c>
      <c r="P164">
        <v>0</v>
      </c>
      <c r="Q164">
        <v>0</v>
      </c>
      <c r="R164">
        <v>0</v>
      </c>
      <c r="S164">
        <v>0</v>
      </c>
      <c r="T164">
        <v>0</v>
      </c>
      <c r="U164">
        <v>0</v>
      </c>
      <c r="V164">
        <v>0</v>
      </c>
      <c r="W164">
        <v>0</v>
      </c>
      <c r="X164">
        <v>0</v>
      </c>
      <c r="Y164">
        <v>0</v>
      </c>
      <c r="Z164">
        <v>0</v>
      </c>
      <c r="AA164">
        <v>0</v>
      </c>
      <c r="AB164">
        <v>0</v>
      </c>
      <c r="AC164">
        <v>0</v>
      </c>
      <c r="AD164">
        <v>0</v>
      </c>
      <c r="AE164">
        <v>0</v>
      </c>
      <c r="AF164">
        <v>0</v>
      </c>
      <c r="AG164">
        <v>0</v>
      </c>
      <c r="AH164">
        <v>0</v>
      </c>
      <c r="AI164">
        <v>100</v>
      </c>
      <c r="AJ164">
        <v>100</v>
      </c>
      <c r="AK164">
        <v>100</v>
      </c>
      <c r="AL164">
        <v>100</v>
      </c>
      <c r="AM164">
        <v>100</v>
      </c>
      <c r="AN164">
        <v>100</v>
      </c>
      <c r="AO164">
        <v>100</v>
      </c>
      <c r="AP164">
        <v>100</v>
      </c>
      <c r="AQ164">
        <v>35</v>
      </c>
      <c r="AR164">
        <v>35</v>
      </c>
      <c r="AS164">
        <v>35</v>
      </c>
      <c r="AT164">
        <v>35</v>
      </c>
      <c r="AU164">
        <v>35</v>
      </c>
      <c r="AV164">
        <v>35</v>
      </c>
      <c r="AW164">
        <v>35</v>
      </c>
      <c r="AX164">
        <v>35</v>
      </c>
      <c r="AY164">
        <v>23</v>
      </c>
      <c r="AZ164">
        <v>23</v>
      </c>
      <c r="BA164">
        <v>23</v>
      </c>
      <c r="BB164">
        <v>23</v>
      </c>
      <c r="BC164">
        <v>23</v>
      </c>
      <c r="BD164">
        <v>23</v>
      </c>
      <c r="BE164">
        <v>23</v>
      </c>
      <c r="BF164">
        <v>23</v>
      </c>
      <c r="BG164">
        <v>100</v>
      </c>
      <c r="BH164">
        <v>100</v>
      </c>
      <c r="BI164">
        <v>100</v>
      </c>
      <c r="BJ164">
        <v>100</v>
      </c>
      <c r="BK164">
        <v>100</v>
      </c>
      <c r="BL164">
        <v>100</v>
      </c>
      <c r="BM164">
        <v>100</v>
      </c>
      <c r="BN164">
        <v>100</v>
      </c>
      <c r="BO164">
        <v>0</v>
      </c>
      <c r="BP164">
        <v>0</v>
      </c>
      <c r="BQ164">
        <v>3</v>
      </c>
      <c r="BR164">
        <v>0</v>
      </c>
      <c r="BS164">
        <v>1</v>
      </c>
      <c r="BT164">
        <v>11</v>
      </c>
    </row>
    <row r="165" spans="1:72" x14ac:dyDescent="0.25">
      <c r="A165">
        <v>200</v>
      </c>
      <c r="B165" t="s">
        <v>339</v>
      </c>
      <c r="C165">
        <v>0</v>
      </c>
      <c r="D165">
        <v>0</v>
      </c>
      <c r="E165">
        <v>0</v>
      </c>
      <c r="F165">
        <v>0</v>
      </c>
      <c r="G165">
        <v>0</v>
      </c>
      <c r="H165">
        <v>0</v>
      </c>
      <c r="I165">
        <v>0</v>
      </c>
      <c r="J165">
        <v>0</v>
      </c>
      <c r="K165">
        <v>0</v>
      </c>
      <c r="L165">
        <v>0</v>
      </c>
      <c r="M165">
        <v>0</v>
      </c>
      <c r="N165">
        <v>0</v>
      </c>
      <c r="O165">
        <v>0</v>
      </c>
      <c r="P165">
        <v>0</v>
      </c>
      <c r="Q165">
        <v>0</v>
      </c>
      <c r="R165">
        <v>0</v>
      </c>
      <c r="S165">
        <v>0</v>
      </c>
      <c r="T165">
        <v>0</v>
      </c>
      <c r="U165">
        <v>0</v>
      </c>
      <c r="V165">
        <v>0</v>
      </c>
      <c r="W165">
        <v>0</v>
      </c>
      <c r="X165">
        <v>0</v>
      </c>
      <c r="Y165">
        <v>0</v>
      </c>
      <c r="Z165">
        <v>0</v>
      </c>
      <c r="AA165">
        <v>0</v>
      </c>
      <c r="AB165">
        <v>0</v>
      </c>
      <c r="AC165">
        <v>0</v>
      </c>
      <c r="AD165">
        <v>0</v>
      </c>
      <c r="AE165">
        <v>0</v>
      </c>
      <c r="AF165">
        <v>0</v>
      </c>
      <c r="AG165">
        <v>0</v>
      </c>
      <c r="AH165">
        <v>0</v>
      </c>
      <c r="AI165">
        <v>104</v>
      </c>
      <c r="AJ165">
        <v>104</v>
      </c>
      <c r="AK165">
        <v>104</v>
      </c>
      <c r="AL165">
        <v>104</v>
      </c>
      <c r="AM165">
        <v>104</v>
      </c>
      <c r="AN165">
        <v>104</v>
      </c>
      <c r="AO165">
        <v>104</v>
      </c>
      <c r="AP165">
        <v>104</v>
      </c>
      <c r="AQ165">
        <v>0</v>
      </c>
      <c r="AR165">
        <v>0</v>
      </c>
      <c r="AS165">
        <v>0</v>
      </c>
      <c r="AT165">
        <v>0</v>
      </c>
      <c r="AU165">
        <v>0</v>
      </c>
      <c r="AV165">
        <v>0</v>
      </c>
      <c r="AW165">
        <v>0</v>
      </c>
      <c r="AX165">
        <v>0</v>
      </c>
      <c r="AY165">
        <v>0</v>
      </c>
      <c r="AZ165">
        <v>0</v>
      </c>
      <c r="BA165">
        <v>0</v>
      </c>
      <c r="BB165">
        <v>0</v>
      </c>
      <c r="BC165">
        <v>0</v>
      </c>
      <c r="BD165">
        <v>0</v>
      </c>
      <c r="BE165">
        <v>0</v>
      </c>
      <c r="BF165">
        <v>0</v>
      </c>
      <c r="BG165">
        <v>0</v>
      </c>
      <c r="BH165">
        <v>0</v>
      </c>
      <c r="BI165">
        <v>0</v>
      </c>
      <c r="BJ165">
        <v>0</v>
      </c>
      <c r="BK165">
        <v>0</v>
      </c>
      <c r="BL165">
        <v>0</v>
      </c>
      <c r="BM165">
        <v>0</v>
      </c>
      <c r="BN165">
        <v>0</v>
      </c>
      <c r="BO165">
        <v>4</v>
      </c>
      <c r="BP165">
        <v>0</v>
      </c>
      <c r="BQ165">
        <v>0</v>
      </c>
      <c r="BR165">
        <v>0</v>
      </c>
      <c r="BS165">
        <v>11</v>
      </c>
      <c r="BT165">
        <v>11</v>
      </c>
    </row>
    <row r="166" spans="1:72" x14ac:dyDescent="0.25">
      <c r="A166">
        <v>201</v>
      </c>
      <c r="B166" t="s">
        <v>340</v>
      </c>
      <c r="C166">
        <v>0</v>
      </c>
      <c r="D166">
        <v>0</v>
      </c>
      <c r="E166">
        <v>0</v>
      </c>
      <c r="F166">
        <v>0</v>
      </c>
      <c r="G166">
        <v>0</v>
      </c>
      <c r="H166">
        <v>0</v>
      </c>
      <c r="I166">
        <v>0</v>
      </c>
      <c r="J166">
        <v>0</v>
      </c>
      <c r="K166">
        <v>0</v>
      </c>
      <c r="L166">
        <v>0</v>
      </c>
      <c r="M166">
        <v>0</v>
      </c>
      <c r="N166">
        <v>0</v>
      </c>
      <c r="O166">
        <v>0</v>
      </c>
      <c r="P166">
        <v>0</v>
      </c>
      <c r="Q166">
        <v>0</v>
      </c>
      <c r="R166">
        <v>0</v>
      </c>
      <c r="S166">
        <v>0</v>
      </c>
      <c r="T166">
        <v>0</v>
      </c>
      <c r="U166">
        <v>0</v>
      </c>
      <c r="V166">
        <v>0</v>
      </c>
      <c r="W166">
        <v>0</v>
      </c>
      <c r="X166">
        <v>0</v>
      </c>
      <c r="Y166">
        <v>0</v>
      </c>
      <c r="Z166">
        <v>0</v>
      </c>
      <c r="AA166">
        <v>0</v>
      </c>
      <c r="AB166">
        <v>0</v>
      </c>
      <c r="AC166">
        <v>0</v>
      </c>
      <c r="AD166">
        <v>0</v>
      </c>
      <c r="AE166">
        <v>0</v>
      </c>
      <c r="AF166">
        <v>0</v>
      </c>
      <c r="AG166">
        <v>0</v>
      </c>
      <c r="AH166">
        <v>0</v>
      </c>
      <c r="AI166">
        <v>100</v>
      </c>
      <c r="AJ166">
        <v>100</v>
      </c>
      <c r="AK166">
        <v>100</v>
      </c>
      <c r="AL166">
        <v>100</v>
      </c>
      <c r="AM166">
        <v>100</v>
      </c>
      <c r="AN166">
        <v>100</v>
      </c>
      <c r="AO166">
        <v>100</v>
      </c>
      <c r="AP166">
        <v>100</v>
      </c>
      <c r="AQ166">
        <v>70</v>
      </c>
      <c r="AR166">
        <v>70</v>
      </c>
      <c r="AS166">
        <v>70</v>
      </c>
      <c r="AT166">
        <v>70</v>
      </c>
      <c r="AU166">
        <v>70</v>
      </c>
      <c r="AV166">
        <v>70</v>
      </c>
      <c r="AW166">
        <v>70</v>
      </c>
      <c r="AX166">
        <v>70</v>
      </c>
      <c r="AY166">
        <v>50</v>
      </c>
      <c r="AZ166">
        <v>50</v>
      </c>
      <c r="BA166">
        <v>50</v>
      </c>
      <c r="BB166">
        <v>50</v>
      </c>
      <c r="BC166">
        <v>50</v>
      </c>
      <c r="BD166">
        <v>50</v>
      </c>
      <c r="BE166">
        <v>50</v>
      </c>
      <c r="BF166">
        <v>50</v>
      </c>
      <c r="BG166">
        <v>32.5</v>
      </c>
      <c r="BH166">
        <v>32.5</v>
      </c>
      <c r="BI166">
        <v>32.5</v>
      </c>
      <c r="BJ166">
        <v>32.5</v>
      </c>
      <c r="BK166">
        <v>32.5</v>
      </c>
      <c r="BL166">
        <v>32.5</v>
      </c>
      <c r="BM166">
        <v>32.5</v>
      </c>
      <c r="BN166">
        <v>32.5</v>
      </c>
      <c r="BO166">
        <v>0</v>
      </c>
      <c r="BP166">
        <v>0</v>
      </c>
      <c r="BQ166">
        <v>0</v>
      </c>
      <c r="BR166">
        <v>0</v>
      </c>
      <c r="BS166">
        <v>40</v>
      </c>
      <c r="BT166">
        <v>11</v>
      </c>
    </row>
    <row r="167" spans="1:72" x14ac:dyDescent="0.25">
      <c r="A167">
        <v>202</v>
      </c>
      <c r="B167" t="s">
        <v>341</v>
      </c>
      <c r="C167">
        <v>0</v>
      </c>
      <c r="D167">
        <v>0</v>
      </c>
      <c r="E167">
        <v>0</v>
      </c>
      <c r="F167">
        <v>0</v>
      </c>
      <c r="G167">
        <v>0</v>
      </c>
      <c r="H167">
        <v>0</v>
      </c>
      <c r="I167">
        <v>0</v>
      </c>
      <c r="J167">
        <v>0</v>
      </c>
      <c r="K167">
        <v>0</v>
      </c>
      <c r="L167">
        <v>0</v>
      </c>
      <c r="M167">
        <v>0</v>
      </c>
      <c r="N167">
        <v>0</v>
      </c>
      <c r="O167">
        <v>0</v>
      </c>
      <c r="P167">
        <v>0</v>
      </c>
      <c r="Q167">
        <v>0</v>
      </c>
      <c r="R167">
        <v>0</v>
      </c>
      <c r="S167">
        <v>0</v>
      </c>
      <c r="T167">
        <v>0</v>
      </c>
      <c r="U167">
        <v>0</v>
      </c>
      <c r="V167">
        <v>0</v>
      </c>
      <c r="W167">
        <v>0</v>
      </c>
      <c r="X167">
        <v>0</v>
      </c>
      <c r="Y167">
        <v>0</v>
      </c>
      <c r="Z167">
        <v>0</v>
      </c>
      <c r="AA167">
        <v>0</v>
      </c>
      <c r="AB167">
        <v>0</v>
      </c>
      <c r="AC167">
        <v>0</v>
      </c>
      <c r="AD167">
        <v>0</v>
      </c>
      <c r="AE167">
        <v>0</v>
      </c>
      <c r="AF167">
        <v>0</v>
      </c>
      <c r="AG167">
        <v>0</v>
      </c>
      <c r="AH167">
        <v>0</v>
      </c>
      <c r="AI167">
        <v>15</v>
      </c>
      <c r="AJ167">
        <v>15</v>
      </c>
      <c r="AK167">
        <v>15</v>
      </c>
      <c r="AL167">
        <v>15</v>
      </c>
      <c r="AM167">
        <v>15</v>
      </c>
      <c r="AN167">
        <v>15</v>
      </c>
      <c r="AO167">
        <v>15</v>
      </c>
      <c r="AP167">
        <v>15</v>
      </c>
      <c r="AQ167">
        <v>0</v>
      </c>
      <c r="AR167">
        <v>0</v>
      </c>
      <c r="AS167">
        <v>0</v>
      </c>
      <c r="AT167">
        <v>0</v>
      </c>
      <c r="AU167">
        <v>0</v>
      </c>
      <c r="AV167">
        <v>0</v>
      </c>
      <c r="AW167">
        <v>0</v>
      </c>
      <c r="AX167">
        <v>0</v>
      </c>
      <c r="AY167">
        <v>45</v>
      </c>
      <c r="AZ167">
        <v>45</v>
      </c>
      <c r="BA167">
        <v>45</v>
      </c>
      <c r="BB167">
        <v>45</v>
      </c>
      <c r="BC167">
        <v>45</v>
      </c>
      <c r="BD167">
        <v>45</v>
      </c>
      <c r="BE167">
        <v>45</v>
      </c>
      <c r="BF167">
        <v>45</v>
      </c>
      <c r="BG167">
        <v>10</v>
      </c>
      <c r="BH167">
        <v>10</v>
      </c>
      <c r="BI167">
        <v>10</v>
      </c>
      <c r="BJ167">
        <v>10</v>
      </c>
      <c r="BK167">
        <v>10</v>
      </c>
      <c r="BL167">
        <v>10</v>
      </c>
      <c r="BM167">
        <v>10</v>
      </c>
      <c r="BN167">
        <v>10</v>
      </c>
      <c r="BO167">
        <v>0</v>
      </c>
      <c r="BP167">
        <v>0</v>
      </c>
      <c r="BQ167">
        <v>0</v>
      </c>
      <c r="BR167">
        <v>0</v>
      </c>
      <c r="BS167">
        <v>54</v>
      </c>
      <c r="BT167">
        <v>11</v>
      </c>
    </row>
    <row r="168" spans="1:72" x14ac:dyDescent="0.25">
      <c r="A168">
        <v>203</v>
      </c>
      <c r="B168" t="s">
        <v>342</v>
      </c>
      <c r="C168">
        <v>0</v>
      </c>
      <c r="D168">
        <v>0</v>
      </c>
      <c r="E168">
        <v>0</v>
      </c>
      <c r="F168">
        <v>0</v>
      </c>
      <c r="G168">
        <v>0</v>
      </c>
      <c r="H168">
        <v>0</v>
      </c>
      <c r="I168">
        <v>0</v>
      </c>
      <c r="J168">
        <v>0</v>
      </c>
      <c r="K168">
        <v>0</v>
      </c>
      <c r="L168">
        <v>0</v>
      </c>
      <c r="M168">
        <v>0</v>
      </c>
      <c r="N168">
        <v>0</v>
      </c>
      <c r="O168">
        <v>0</v>
      </c>
      <c r="P168">
        <v>0</v>
      </c>
      <c r="Q168">
        <v>0</v>
      </c>
      <c r="R168">
        <v>0</v>
      </c>
      <c r="S168">
        <v>0</v>
      </c>
      <c r="T168">
        <v>0</v>
      </c>
      <c r="U168">
        <v>0</v>
      </c>
      <c r="V168">
        <v>0</v>
      </c>
      <c r="W168">
        <v>0</v>
      </c>
      <c r="X168">
        <v>0</v>
      </c>
      <c r="Y168">
        <v>0</v>
      </c>
      <c r="Z168">
        <v>0</v>
      </c>
      <c r="AA168">
        <v>0</v>
      </c>
      <c r="AB168">
        <v>0</v>
      </c>
      <c r="AC168">
        <v>0</v>
      </c>
      <c r="AD168">
        <v>0</v>
      </c>
      <c r="AE168">
        <v>0</v>
      </c>
      <c r="AF168">
        <v>0</v>
      </c>
      <c r="AG168">
        <v>0</v>
      </c>
      <c r="AH168">
        <v>0</v>
      </c>
      <c r="AI168">
        <v>100</v>
      </c>
      <c r="AJ168">
        <v>100</v>
      </c>
      <c r="AK168">
        <v>100</v>
      </c>
      <c r="AL168">
        <v>100</v>
      </c>
      <c r="AM168">
        <v>100</v>
      </c>
      <c r="AN168">
        <v>100</v>
      </c>
      <c r="AO168">
        <v>100</v>
      </c>
      <c r="AP168">
        <v>100</v>
      </c>
      <c r="AQ168">
        <v>0</v>
      </c>
      <c r="AR168">
        <v>0</v>
      </c>
      <c r="AS168">
        <v>0</v>
      </c>
      <c r="AT168">
        <v>0</v>
      </c>
      <c r="AU168">
        <v>0</v>
      </c>
      <c r="AV168">
        <v>0</v>
      </c>
      <c r="AW168">
        <v>0</v>
      </c>
      <c r="AX168">
        <v>0</v>
      </c>
      <c r="AY168">
        <v>0</v>
      </c>
      <c r="AZ168">
        <v>0</v>
      </c>
      <c r="BA168">
        <v>0</v>
      </c>
      <c r="BB168">
        <v>0</v>
      </c>
      <c r="BC168">
        <v>0</v>
      </c>
      <c r="BD168">
        <v>0</v>
      </c>
      <c r="BE168">
        <v>0</v>
      </c>
      <c r="BF168">
        <v>0</v>
      </c>
      <c r="BG168">
        <v>0</v>
      </c>
      <c r="BH168">
        <v>0</v>
      </c>
      <c r="BI168">
        <v>0</v>
      </c>
      <c r="BJ168">
        <v>0</v>
      </c>
      <c r="BK168">
        <v>0</v>
      </c>
      <c r="BL168">
        <v>0</v>
      </c>
      <c r="BM168">
        <v>0</v>
      </c>
      <c r="BN168">
        <v>0</v>
      </c>
      <c r="BO168">
        <v>0</v>
      </c>
      <c r="BP168">
        <v>0</v>
      </c>
      <c r="BQ168">
        <v>0</v>
      </c>
      <c r="BR168">
        <v>0</v>
      </c>
      <c r="BS168">
        <v>11</v>
      </c>
      <c r="BT168">
        <v>11</v>
      </c>
    </row>
    <row r="169" spans="1:72" x14ac:dyDescent="0.25">
      <c r="A169">
        <v>204</v>
      </c>
      <c r="B169" t="s">
        <v>343</v>
      </c>
      <c r="C169">
        <v>0</v>
      </c>
      <c r="D169">
        <v>0</v>
      </c>
      <c r="E169">
        <v>0</v>
      </c>
      <c r="F169">
        <v>0</v>
      </c>
      <c r="G169">
        <v>0</v>
      </c>
      <c r="H169">
        <v>0</v>
      </c>
      <c r="I169">
        <v>0</v>
      </c>
      <c r="J169">
        <v>0</v>
      </c>
      <c r="K169">
        <v>0</v>
      </c>
      <c r="L169">
        <v>0</v>
      </c>
      <c r="M169">
        <v>0</v>
      </c>
      <c r="N169">
        <v>0</v>
      </c>
      <c r="O169">
        <v>0</v>
      </c>
      <c r="P169">
        <v>0</v>
      </c>
      <c r="Q169">
        <v>0</v>
      </c>
      <c r="R169">
        <v>0</v>
      </c>
      <c r="S169">
        <v>0</v>
      </c>
      <c r="T169">
        <v>0</v>
      </c>
      <c r="U169">
        <v>0</v>
      </c>
      <c r="V169">
        <v>0</v>
      </c>
      <c r="W169">
        <v>0</v>
      </c>
      <c r="X169">
        <v>0</v>
      </c>
      <c r="Y169">
        <v>0</v>
      </c>
      <c r="Z169">
        <v>0</v>
      </c>
      <c r="AA169">
        <v>0</v>
      </c>
      <c r="AB169">
        <v>0</v>
      </c>
      <c r="AC169">
        <v>0</v>
      </c>
      <c r="AD169">
        <v>0</v>
      </c>
      <c r="AE169">
        <v>0</v>
      </c>
      <c r="AF169">
        <v>0</v>
      </c>
      <c r="AG169">
        <v>0</v>
      </c>
      <c r="AH169">
        <v>0</v>
      </c>
      <c r="AI169">
        <v>100</v>
      </c>
      <c r="AJ169">
        <v>100</v>
      </c>
      <c r="AK169">
        <v>100</v>
      </c>
      <c r="AL169">
        <v>100</v>
      </c>
      <c r="AM169">
        <v>100</v>
      </c>
      <c r="AN169">
        <v>100</v>
      </c>
      <c r="AO169">
        <v>100</v>
      </c>
      <c r="AP169">
        <v>100</v>
      </c>
      <c r="AQ169">
        <v>0</v>
      </c>
      <c r="AR169">
        <v>0</v>
      </c>
      <c r="AS169">
        <v>0</v>
      </c>
      <c r="AT169">
        <v>0</v>
      </c>
      <c r="AU169">
        <v>0</v>
      </c>
      <c r="AV169">
        <v>0</v>
      </c>
      <c r="AW169">
        <v>0</v>
      </c>
      <c r="AX169">
        <v>0</v>
      </c>
      <c r="AY169">
        <v>0</v>
      </c>
      <c r="AZ169">
        <v>0</v>
      </c>
      <c r="BA169">
        <v>0</v>
      </c>
      <c r="BB169">
        <v>0</v>
      </c>
      <c r="BC169">
        <v>0</v>
      </c>
      <c r="BD169">
        <v>0</v>
      </c>
      <c r="BE169">
        <v>0</v>
      </c>
      <c r="BF169">
        <v>0</v>
      </c>
      <c r="BG169">
        <v>0</v>
      </c>
      <c r="BH169">
        <v>0</v>
      </c>
      <c r="BI169">
        <v>0</v>
      </c>
      <c r="BJ169">
        <v>0</v>
      </c>
      <c r="BK169">
        <v>0</v>
      </c>
      <c r="BL169">
        <v>0</v>
      </c>
      <c r="BM169">
        <v>0</v>
      </c>
      <c r="BN169">
        <v>0</v>
      </c>
      <c r="BO169">
        <v>0</v>
      </c>
      <c r="BP169">
        <v>0</v>
      </c>
      <c r="BQ169">
        <v>0</v>
      </c>
      <c r="BR169">
        <v>0</v>
      </c>
      <c r="BS169">
        <v>11</v>
      </c>
      <c r="BT169">
        <v>11</v>
      </c>
    </row>
    <row r="170" spans="1:72" x14ac:dyDescent="0.25">
      <c r="A170">
        <v>205</v>
      </c>
      <c r="B170" t="s">
        <v>344</v>
      </c>
      <c r="C170">
        <v>0</v>
      </c>
      <c r="D170">
        <v>0</v>
      </c>
      <c r="E170">
        <v>0</v>
      </c>
      <c r="F170">
        <v>0</v>
      </c>
      <c r="G170">
        <v>0</v>
      </c>
      <c r="H170">
        <v>0</v>
      </c>
      <c r="I170">
        <v>0</v>
      </c>
      <c r="J170">
        <v>0</v>
      </c>
      <c r="K170">
        <v>0</v>
      </c>
      <c r="L170">
        <v>0</v>
      </c>
      <c r="M170">
        <v>0</v>
      </c>
      <c r="N170">
        <v>0</v>
      </c>
      <c r="O170">
        <v>0</v>
      </c>
      <c r="P170">
        <v>0</v>
      </c>
      <c r="Q170">
        <v>0</v>
      </c>
      <c r="R170">
        <v>0</v>
      </c>
      <c r="S170">
        <v>0</v>
      </c>
      <c r="T170">
        <v>0</v>
      </c>
      <c r="U170">
        <v>0</v>
      </c>
      <c r="V170">
        <v>0</v>
      </c>
      <c r="W170">
        <v>0</v>
      </c>
      <c r="X170">
        <v>0</v>
      </c>
      <c r="Y170">
        <v>0</v>
      </c>
      <c r="Z170">
        <v>0</v>
      </c>
      <c r="AA170">
        <v>0</v>
      </c>
      <c r="AB170">
        <v>0</v>
      </c>
      <c r="AC170">
        <v>0</v>
      </c>
      <c r="AD170">
        <v>0</v>
      </c>
      <c r="AE170">
        <v>0</v>
      </c>
      <c r="AF170">
        <v>0</v>
      </c>
      <c r="AG170">
        <v>0</v>
      </c>
      <c r="AH170">
        <v>0</v>
      </c>
      <c r="AI170">
        <v>100</v>
      </c>
      <c r="AJ170">
        <v>100</v>
      </c>
      <c r="AK170">
        <v>100</v>
      </c>
      <c r="AL170">
        <v>100</v>
      </c>
      <c r="AM170">
        <v>100</v>
      </c>
      <c r="AN170">
        <v>100</v>
      </c>
      <c r="AO170">
        <v>100</v>
      </c>
      <c r="AP170">
        <v>100</v>
      </c>
      <c r="AQ170">
        <v>0</v>
      </c>
      <c r="AR170">
        <v>0</v>
      </c>
      <c r="AS170">
        <v>0</v>
      </c>
      <c r="AT170">
        <v>0</v>
      </c>
      <c r="AU170">
        <v>0</v>
      </c>
      <c r="AV170">
        <v>0</v>
      </c>
      <c r="AW170">
        <v>0</v>
      </c>
      <c r="AX170">
        <v>0</v>
      </c>
      <c r="AY170">
        <v>0</v>
      </c>
      <c r="AZ170">
        <v>0</v>
      </c>
      <c r="BA170">
        <v>0</v>
      </c>
      <c r="BB170">
        <v>0</v>
      </c>
      <c r="BC170">
        <v>0</v>
      </c>
      <c r="BD170">
        <v>0</v>
      </c>
      <c r="BE170">
        <v>0</v>
      </c>
      <c r="BF170">
        <v>0</v>
      </c>
      <c r="BG170">
        <v>0</v>
      </c>
      <c r="BH170">
        <v>0</v>
      </c>
      <c r="BI170">
        <v>0</v>
      </c>
      <c r="BJ170">
        <v>0</v>
      </c>
      <c r="BK170">
        <v>0</v>
      </c>
      <c r="BL170">
        <v>0</v>
      </c>
      <c r="BM170">
        <v>0</v>
      </c>
      <c r="BN170">
        <v>0</v>
      </c>
      <c r="BO170">
        <v>0</v>
      </c>
      <c r="BP170">
        <v>0</v>
      </c>
      <c r="BQ170">
        <v>0</v>
      </c>
      <c r="BR170">
        <v>0</v>
      </c>
      <c r="BS170">
        <v>11</v>
      </c>
      <c r="BT170">
        <v>11</v>
      </c>
    </row>
    <row r="171" spans="1:72" x14ac:dyDescent="0.25">
      <c r="A171">
        <v>207</v>
      </c>
      <c r="B171" t="s">
        <v>345</v>
      </c>
      <c r="C171">
        <v>0</v>
      </c>
      <c r="D171">
        <v>0</v>
      </c>
      <c r="E171">
        <v>0</v>
      </c>
      <c r="F171">
        <v>0</v>
      </c>
      <c r="G171">
        <v>0</v>
      </c>
      <c r="H171">
        <v>0</v>
      </c>
      <c r="I171">
        <v>0</v>
      </c>
      <c r="J171">
        <v>0</v>
      </c>
      <c r="K171">
        <v>0</v>
      </c>
      <c r="L171">
        <v>0</v>
      </c>
      <c r="M171">
        <v>0</v>
      </c>
      <c r="N171">
        <v>0</v>
      </c>
      <c r="O171">
        <v>0</v>
      </c>
      <c r="P171">
        <v>0</v>
      </c>
      <c r="Q171">
        <v>0</v>
      </c>
      <c r="R171">
        <v>0</v>
      </c>
      <c r="S171">
        <v>0</v>
      </c>
      <c r="T171">
        <v>0</v>
      </c>
      <c r="U171">
        <v>0</v>
      </c>
      <c r="V171">
        <v>0</v>
      </c>
      <c r="W171">
        <v>0</v>
      </c>
      <c r="X171">
        <v>0</v>
      </c>
      <c r="Y171">
        <v>0</v>
      </c>
      <c r="Z171">
        <v>0</v>
      </c>
      <c r="AA171">
        <v>0</v>
      </c>
      <c r="AB171">
        <v>0</v>
      </c>
      <c r="AC171">
        <v>0</v>
      </c>
      <c r="AD171">
        <v>0</v>
      </c>
      <c r="AE171">
        <v>0</v>
      </c>
      <c r="AF171">
        <v>0</v>
      </c>
      <c r="AG171">
        <v>0</v>
      </c>
      <c r="AH171">
        <v>0</v>
      </c>
      <c r="AI171">
        <v>100</v>
      </c>
      <c r="AJ171">
        <v>100</v>
      </c>
      <c r="AK171">
        <v>100</v>
      </c>
      <c r="AL171">
        <v>100</v>
      </c>
      <c r="AM171">
        <v>100</v>
      </c>
      <c r="AN171">
        <v>100</v>
      </c>
      <c r="AO171">
        <v>100</v>
      </c>
      <c r="AP171">
        <v>100</v>
      </c>
      <c r="AQ171">
        <v>0</v>
      </c>
      <c r="AR171">
        <v>0</v>
      </c>
      <c r="AS171">
        <v>0</v>
      </c>
      <c r="AT171">
        <v>0</v>
      </c>
      <c r="AU171">
        <v>0</v>
      </c>
      <c r="AV171">
        <v>0</v>
      </c>
      <c r="AW171">
        <v>0</v>
      </c>
      <c r="AX171">
        <v>0</v>
      </c>
      <c r="AY171">
        <v>0</v>
      </c>
      <c r="AZ171">
        <v>0</v>
      </c>
      <c r="BA171">
        <v>0</v>
      </c>
      <c r="BB171">
        <v>0</v>
      </c>
      <c r="BC171">
        <v>0</v>
      </c>
      <c r="BD171">
        <v>0</v>
      </c>
      <c r="BE171">
        <v>0</v>
      </c>
      <c r="BF171">
        <v>0</v>
      </c>
      <c r="BG171">
        <v>0</v>
      </c>
      <c r="BH171">
        <v>0</v>
      </c>
      <c r="BI171">
        <v>0</v>
      </c>
      <c r="BJ171">
        <v>0</v>
      </c>
      <c r="BK171">
        <v>0</v>
      </c>
      <c r="BL171">
        <v>0</v>
      </c>
      <c r="BM171">
        <v>0</v>
      </c>
      <c r="BN171">
        <v>0</v>
      </c>
      <c r="BO171">
        <v>0</v>
      </c>
      <c r="BP171">
        <v>0</v>
      </c>
      <c r="BQ171">
        <v>0</v>
      </c>
      <c r="BR171">
        <v>0</v>
      </c>
      <c r="BS171">
        <v>11</v>
      </c>
      <c r="BT171">
        <v>11</v>
      </c>
    </row>
    <row r="172" spans="1:72" x14ac:dyDescent="0.25">
      <c r="A172">
        <v>208</v>
      </c>
      <c r="B172" t="s">
        <v>346</v>
      </c>
      <c r="C172">
        <v>0</v>
      </c>
      <c r="D172">
        <v>0</v>
      </c>
      <c r="E172">
        <v>0</v>
      </c>
      <c r="F172">
        <v>0.32</v>
      </c>
      <c r="G172">
        <v>0</v>
      </c>
      <c r="H172">
        <v>0</v>
      </c>
      <c r="I172">
        <v>0</v>
      </c>
      <c r="J172">
        <v>0</v>
      </c>
      <c r="K172">
        <v>0</v>
      </c>
      <c r="L172">
        <v>0</v>
      </c>
      <c r="M172">
        <v>0</v>
      </c>
      <c r="N172">
        <v>0</v>
      </c>
      <c r="O172">
        <v>0</v>
      </c>
      <c r="P172">
        <v>0</v>
      </c>
      <c r="Q172">
        <v>0</v>
      </c>
      <c r="R172">
        <v>0.17</v>
      </c>
      <c r="S172">
        <v>0.2</v>
      </c>
      <c r="T172">
        <v>0</v>
      </c>
      <c r="U172">
        <v>0</v>
      </c>
      <c r="V172">
        <v>0</v>
      </c>
      <c r="W172">
        <v>0</v>
      </c>
      <c r="X172">
        <v>0</v>
      </c>
      <c r="Y172">
        <v>0</v>
      </c>
      <c r="Z172">
        <v>0</v>
      </c>
      <c r="AA172">
        <v>0</v>
      </c>
      <c r="AB172">
        <v>0</v>
      </c>
      <c r="AC172">
        <v>0</v>
      </c>
      <c r="AD172">
        <v>0</v>
      </c>
      <c r="AE172">
        <v>0</v>
      </c>
      <c r="AF172">
        <v>0</v>
      </c>
      <c r="AG172">
        <v>0</v>
      </c>
      <c r="AH172">
        <v>0</v>
      </c>
      <c r="AI172">
        <v>15</v>
      </c>
      <c r="AJ172">
        <v>15</v>
      </c>
      <c r="AK172">
        <v>15</v>
      </c>
      <c r="AL172">
        <v>14.68</v>
      </c>
      <c r="AM172">
        <v>15</v>
      </c>
      <c r="AN172">
        <v>15</v>
      </c>
      <c r="AO172">
        <v>15</v>
      </c>
      <c r="AP172">
        <v>15</v>
      </c>
      <c r="AQ172">
        <v>0</v>
      </c>
      <c r="AR172">
        <v>0</v>
      </c>
      <c r="AS172">
        <v>0</v>
      </c>
      <c r="AT172">
        <v>0</v>
      </c>
      <c r="AU172">
        <v>0</v>
      </c>
      <c r="AV172">
        <v>0</v>
      </c>
      <c r="AW172">
        <v>0</v>
      </c>
      <c r="AX172">
        <v>-0.17</v>
      </c>
      <c r="AY172">
        <v>44.8</v>
      </c>
      <c r="AZ172">
        <v>45</v>
      </c>
      <c r="BA172">
        <v>45</v>
      </c>
      <c r="BB172">
        <v>45</v>
      </c>
      <c r="BC172">
        <v>45</v>
      </c>
      <c r="BD172">
        <v>45</v>
      </c>
      <c r="BE172">
        <v>45</v>
      </c>
      <c r="BF172">
        <v>45</v>
      </c>
      <c r="BG172">
        <v>10</v>
      </c>
      <c r="BH172">
        <v>10</v>
      </c>
      <c r="BI172">
        <v>10</v>
      </c>
      <c r="BJ172">
        <v>10</v>
      </c>
      <c r="BK172">
        <v>10</v>
      </c>
      <c r="BL172">
        <v>10</v>
      </c>
      <c r="BM172">
        <v>10</v>
      </c>
      <c r="BN172">
        <v>10</v>
      </c>
      <c r="BO172">
        <v>0</v>
      </c>
      <c r="BP172">
        <v>0</v>
      </c>
      <c r="BQ172">
        <v>0</v>
      </c>
      <c r="BR172">
        <v>0</v>
      </c>
      <c r="BS172">
        <v>54</v>
      </c>
      <c r="BT172">
        <v>54</v>
      </c>
    </row>
    <row r="173" spans="1:72" x14ac:dyDescent="0.25">
      <c r="A173">
        <v>209</v>
      </c>
      <c r="B173" t="s">
        <v>347</v>
      </c>
      <c r="C173">
        <v>0</v>
      </c>
      <c r="D173">
        <v>0</v>
      </c>
      <c r="E173">
        <v>0</v>
      </c>
      <c r="F173">
        <v>0</v>
      </c>
      <c r="G173">
        <v>0</v>
      </c>
      <c r="H173">
        <v>0</v>
      </c>
      <c r="I173">
        <v>0</v>
      </c>
      <c r="J173">
        <v>0</v>
      </c>
      <c r="K173">
        <v>0</v>
      </c>
      <c r="L173">
        <v>0</v>
      </c>
      <c r="M173">
        <v>0</v>
      </c>
      <c r="N173">
        <v>0</v>
      </c>
      <c r="O173">
        <v>0</v>
      </c>
      <c r="P173">
        <v>0</v>
      </c>
      <c r="Q173">
        <v>0</v>
      </c>
      <c r="R173">
        <v>0</v>
      </c>
      <c r="S173">
        <v>0</v>
      </c>
      <c r="T173">
        <v>0</v>
      </c>
      <c r="U173">
        <v>0</v>
      </c>
      <c r="V173">
        <v>0</v>
      </c>
      <c r="W173">
        <v>0</v>
      </c>
      <c r="X173">
        <v>0</v>
      </c>
      <c r="Y173">
        <v>0</v>
      </c>
      <c r="Z173">
        <v>0</v>
      </c>
      <c r="AA173">
        <v>0</v>
      </c>
      <c r="AB173">
        <v>0</v>
      </c>
      <c r="AC173">
        <v>0</v>
      </c>
      <c r="AD173">
        <v>0</v>
      </c>
      <c r="AE173">
        <v>0</v>
      </c>
      <c r="AF173">
        <v>0</v>
      </c>
      <c r="AG173">
        <v>0</v>
      </c>
      <c r="AH173">
        <v>0</v>
      </c>
      <c r="AI173">
        <v>101</v>
      </c>
      <c r="AJ173">
        <v>101</v>
      </c>
      <c r="AK173">
        <v>101</v>
      </c>
      <c r="AL173">
        <v>101</v>
      </c>
      <c r="AM173">
        <v>101</v>
      </c>
      <c r="AN173">
        <v>101</v>
      </c>
      <c r="AO173">
        <v>101</v>
      </c>
      <c r="AP173">
        <v>101</v>
      </c>
      <c r="AQ173">
        <v>5</v>
      </c>
      <c r="AR173">
        <v>5</v>
      </c>
      <c r="AS173">
        <v>5</v>
      </c>
      <c r="AT173">
        <v>5</v>
      </c>
      <c r="AU173">
        <v>5</v>
      </c>
      <c r="AV173">
        <v>5</v>
      </c>
      <c r="AW173">
        <v>5</v>
      </c>
      <c r="AX173">
        <v>5</v>
      </c>
      <c r="AY173">
        <v>0</v>
      </c>
      <c r="AZ173">
        <v>0</v>
      </c>
      <c r="BA173">
        <v>0</v>
      </c>
      <c r="BB173">
        <v>0</v>
      </c>
      <c r="BC173">
        <v>0</v>
      </c>
      <c r="BD173">
        <v>0</v>
      </c>
      <c r="BE173">
        <v>0</v>
      </c>
      <c r="BF173">
        <v>0</v>
      </c>
      <c r="BG173">
        <v>64</v>
      </c>
      <c r="BH173">
        <v>64</v>
      </c>
      <c r="BI173">
        <v>64</v>
      </c>
      <c r="BJ173">
        <v>64</v>
      </c>
      <c r="BK173">
        <v>64</v>
      </c>
      <c r="BL173">
        <v>64</v>
      </c>
      <c r="BM173">
        <v>64</v>
      </c>
      <c r="BN173">
        <v>64</v>
      </c>
      <c r="BO173">
        <v>6</v>
      </c>
      <c r="BP173">
        <v>0</v>
      </c>
      <c r="BQ173">
        <v>0</v>
      </c>
      <c r="BR173">
        <v>4</v>
      </c>
      <c r="BS173">
        <v>31</v>
      </c>
      <c r="BT173">
        <v>54</v>
      </c>
    </row>
    <row r="174" spans="1:72" x14ac:dyDescent="0.25">
      <c r="A174">
        <v>210</v>
      </c>
      <c r="B174" t="s">
        <v>348</v>
      </c>
      <c r="C174">
        <v>0</v>
      </c>
      <c r="D174">
        <v>0</v>
      </c>
      <c r="E174">
        <v>0</v>
      </c>
      <c r="F174">
        <v>0</v>
      </c>
      <c r="G174">
        <v>0</v>
      </c>
      <c r="H174">
        <v>0</v>
      </c>
      <c r="I174">
        <v>0</v>
      </c>
      <c r="J174">
        <v>0</v>
      </c>
      <c r="K174">
        <v>0</v>
      </c>
      <c r="L174">
        <v>0</v>
      </c>
      <c r="M174">
        <v>0</v>
      </c>
      <c r="N174">
        <v>0</v>
      </c>
      <c r="O174">
        <v>0</v>
      </c>
      <c r="P174">
        <v>0</v>
      </c>
      <c r="Q174">
        <v>0</v>
      </c>
      <c r="R174">
        <v>0</v>
      </c>
      <c r="S174">
        <v>0</v>
      </c>
      <c r="T174">
        <v>0</v>
      </c>
      <c r="U174">
        <v>0</v>
      </c>
      <c r="V174">
        <v>0</v>
      </c>
      <c r="W174">
        <v>0</v>
      </c>
      <c r="X174">
        <v>0</v>
      </c>
      <c r="Y174">
        <v>0</v>
      </c>
      <c r="Z174">
        <v>0</v>
      </c>
      <c r="AA174">
        <v>0</v>
      </c>
      <c r="AB174">
        <v>0</v>
      </c>
      <c r="AC174">
        <v>0</v>
      </c>
      <c r="AD174">
        <v>0</v>
      </c>
      <c r="AE174">
        <v>0</v>
      </c>
      <c r="AF174">
        <v>0</v>
      </c>
      <c r="AG174">
        <v>0</v>
      </c>
      <c r="AH174">
        <v>0</v>
      </c>
      <c r="AI174">
        <v>18</v>
      </c>
      <c r="AJ174">
        <v>18</v>
      </c>
      <c r="AK174">
        <v>18</v>
      </c>
      <c r="AL174">
        <v>18</v>
      </c>
      <c r="AM174">
        <v>18</v>
      </c>
      <c r="AN174">
        <v>18</v>
      </c>
      <c r="AO174">
        <v>18</v>
      </c>
      <c r="AP174">
        <v>18</v>
      </c>
      <c r="AQ174">
        <v>0</v>
      </c>
      <c r="AR174">
        <v>0</v>
      </c>
      <c r="AS174">
        <v>0</v>
      </c>
      <c r="AT174">
        <v>0</v>
      </c>
      <c r="AU174">
        <v>0</v>
      </c>
      <c r="AV174">
        <v>0</v>
      </c>
      <c r="AW174">
        <v>0</v>
      </c>
      <c r="AX174">
        <v>0</v>
      </c>
      <c r="AY174">
        <v>51</v>
      </c>
      <c r="AZ174">
        <v>51</v>
      </c>
      <c r="BA174">
        <v>51</v>
      </c>
      <c r="BB174">
        <v>51</v>
      </c>
      <c r="BC174">
        <v>51</v>
      </c>
      <c r="BD174">
        <v>51</v>
      </c>
      <c r="BE174">
        <v>51</v>
      </c>
      <c r="BF174">
        <v>51</v>
      </c>
      <c r="BG174">
        <v>12</v>
      </c>
      <c r="BH174">
        <v>12</v>
      </c>
      <c r="BI174">
        <v>12</v>
      </c>
      <c r="BJ174">
        <v>12</v>
      </c>
      <c r="BK174">
        <v>12</v>
      </c>
      <c r="BL174">
        <v>12</v>
      </c>
      <c r="BM174">
        <v>12</v>
      </c>
      <c r="BN174">
        <v>12</v>
      </c>
      <c r="BO174">
        <v>3</v>
      </c>
      <c r="BP174">
        <v>0</v>
      </c>
      <c r="BQ174">
        <v>6</v>
      </c>
      <c r="BR174">
        <v>2</v>
      </c>
      <c r="BS174">
        <v>54</v>
      </c>
      <c r="BT174">
        <v>54</v>
      </c>
    </row>
    <row r="175" spans="1:72" x14ac:dyDescent="0.25">
      <c r="A175">
        <v>212</v>
      </c>
      <c r="B175" t="s">
        <v>349</v>
      </c>
      <c r="C175">
        <v>0</v>
      </c>
      <c r="D175">
        <v>0</v>
      </c>
      <c r="E175">
        <v>0</v>
      </c>
      <c r="F175">
        <v>0</v>
      </c>
      <c r="G175">
        <v>0</v>
      </c>
      <c r="H175">
        <v>0</v>
      </c>
      <c r="I175">
        <v>0</v>
      </c>
      <c r="J175">
        <v>0</v>
      </c>
      <c r="K175">
        <v>0</v>
      </c>
      <c r="L175">
        <v>0</v>
      </c>
      <c r="M175">
        <v>0</v>
      </c>
      <c r="N175">
        <v>0</v>
      </c>
      <c r="O175">
        <v>0</v>
      </c>
      <c r="P175">
        <v>0</v>
      </c>
      <c r="Q175">
        <v>0</v>
      </c>
      <c r="R175">
        <v>0</v>
      </c>
      <c r="S175">
        <v>0</v>
      </c>
      <c r="T175">
        <v>0</v>
      </c>
      <c r="U175">
        <v>0</v>
      </c>
      <c r="V175">
        <v>0</v>
      </c>
      <c r="W175">
        <v>0</v>
      </c>
      <c r="X175">
        <v>0</v>
      </c>
      <c r="Y175">
        <v>0</v>
      </c>
      <c r="Z175">
        <v>0</v>
      </c>
      <c r="AA175">
        <v>0</v>
      </c>
      <c r="AB175">
        <v>0</v>
      </c>
      <c r="AC175">
        <v>0</v>
      </c>
      <c r="AD175">
        <v>0</v>
      </c>
      <c r="AE175">
        <v>0</v>
      </c>
      <c r="AF175">
        <v>0</v>
      </c>
      <c r="AG175">
        <v>0</v>
      </c>
      <c r="AH175">
        <v>0</v>
      </c>
      <c r="AI175">
        <v>15</v>
      </c>
      <c r="AJ175">
        <v>15</v>
      </c>
      <c r="AK175">
        <v>15</v>
      </c>
      <c r="AL175">
        <v>15</v>
      </c>
      <c r="AM175">
        <v>15</v>
      </c>
      <c r="AN175">
        <v>15</v>
      </c>
      <c r="AO175">
        <v>15</v>
      </c>
      <c r="AP175">
        <v>15</v>
      </c>
      <c r="AQ175">
        <v>0</v>
      </c>
      <c r="AR175">
        <v>0</v>
      </c>
      <c r="AS175">
        <v>0</v>
      </c>
      <c r="AT175">
        <v>0</v>
      </c>
      <c r="AU175">
        <v>0</v>
      </c>
      <c r="AV175">
        <v>0</v>
      </c>
      <c r="AW175">
        <v>0</v>
      </c>
      <c r="AX175">
        <v>0</v>
      </c>
      <c r="AY175">
        <v>48</v>
      </c>
      <c r="AZ175">
        <v>48</v>
      </c>
      <c r="BA175">
        <v>48</v>
      </c>
      <c r="BB175">
        <v>48</v>
      </c>
      <c r="BC175">
        <v>48</v>
      </c>
      <c r="BD175">
        <v>48</v>
      </c>
      <c r="BE175">
        <v>48</v>
      </c>
      <c r="BF175">
        <v>48</v>
      </c>
      <c r="BG175">
        <v>10</v>
      </c>
      <c r="BH175">
        <v>10</v>
      </c>
      <c r="BI175">
        <v>10</v>
      </c>
      <c r="BJ175">
        <v>10</v>
      </c>
      <c r="BK175">
        <v>10</v>
      </c>
      <c r="BL175">
        <v>10</v>
      </c>
      <c r="BM175">
        <v>10</v>
      </c>
      <c r="BN175">
        <v>10</v>
      </c>
      <c r="BO175">
        <v>0</v>
      </c>
      <c r="BP175">
        <v>0</v>
      </c>
      <c r="BQ175">
        <v>3</v>
      </c>
      <c r="BR175">
        <v>0</v>
      </c>
      <c r="BS175">
        <v>54</v>
      </c>
      <c r="BT175">
        <v>54</v>
      </c>
    </row>
    <row r="176" spans="1:72" x14ac:dyDescent="0.25">
      <c r="A176">
        <v>213</v>
      </c>
      <c r="B176" t="s">
        <v>350</v>
      </c>
      <c r="C176">
        <v>0</v>
      </c>
      <c r="D176">
        <v>0</v>
      </c>
      <c r="E176">
        <v>0</v>
      </c>
      <c r="F176">
        <v>0</v>
      </c>
      <c r="G176">
        <v>0</v>
      </c>
      <c r="H176">
        <v>0</v>
      </c>
      <c r="I176">
        <v>0</v>
      </c>
      <c r="J176">
        <v>0</v>
      </c>
      <c r="K176">
        <v>0</v>
      </c>
      <c r="L176">
        <v>0</v>
      </c>
      <c r="M176">
        <v>0</v>
      </c>
      <c r="N176">
        <v>0</v>
      </c>
      <c r="O176">
        <v>0</v>
      </c>
      <c r="P176">
        <v>0</v>
      </c>
      <c r="Q176">
        <v>0</v>
      </c>
      <c r="R176">
        <v>0</v>
      </c>
      <c r="S176">
        <v>0</v>
      </c>
      <c r="T176">
        <v>0</v>
      </c>
      <c r="U176">
        <v>0</v>
      </c>
      <c r="V176">
        <v>0</v>
      </c>
      <c r="W176">
        <v>0</v>
      </c>
      <c r="X176">
        <v>0</v>
      </c>
      <c r="Y176">
        <v>0</v>
      </c>
      <c r="Z176">
        <v>0</v>
      </c>
      <c r="AA176">
        <v>0</v>
      </c>
      <c r="AB176">
        <v>0</v>
      </c>
      <c r="AC176">
        <v>0</v>
      </c>
      <c r="AD176">
        <v>0</v>
      </c>
      <c r="AE176">
        <v>0</v>
      </c>
      <c r="AF176">
        <v>0</v>
      </c>
      <c r="AG176">
        <v>0</v>
      </c>
      <c r="AH176">
        <v>0</v>
      </c>
      <c r="AI176">
        <v>100</v>
      </c>
      <c r="AJ176">
        <v>100</v>
      </c>
      <c r="AK176">
        <v>100</v>
      </c>
      <c r="AL176">
        <v>100</v>
      </c>
      <c r="AM176">
        <v>100</v>
      </c>
      <c r="AN176">
        <v>100</v>
      </c>
      <c r="AO176">
        <v>100</v>
      </c>
      <c r="AP176">
        <v>100</v>
      </c>
      <c r="AQ176">
        <v>70</v>
      </c>
      <c r="AR176">
        <v>70</v>
      </c>
      <c r="AS176">
        <v>70</v>
      </c>
      <c r="AT176">
        <v>70</v>
      </c>
      <c r="AU176">
        <v>70</v>
      </c>
      <c r="AV176">
        <v>70</v>
      </c>
      <c r="AW176">
        <v>70</v>
      </c>
      <c r="AX176">
        <v>70</v>
      </c>
      <c r="AY176">
        <v>50</v>
      </c>
      <c r="AZ176">
        <v>50</v>
      </c>
      <c r="BA176">
        <v>50</v>
      </c>
      <c r="BB176">
        <v>50</v>
      </c>
      <c r="BC176">
        <v>50</v>
      </c>
      <c r="BD176">
        <v>50</v>
      </c>
      <c r="BE176">
        <v>50</v>
      </c>
      <c r="BF176">
        <v>50</v>
      </c>
      <c r="BG176">
        <v>32.5</v>
      </c>
      <c r="BH176">
        <v>32.5</v>
      </c>
      <c r="BI176">
        <v>32.5</v>
      </c>
      <c r="BJ176">
        <v>32.5</v>
      </c>
      <c r="BK176">
        <v>32.5</v>
      </c>
      <c r="BL176">
        <v>32.5</v>
      </c>
      <c r="BM176">
        <v>32.5</v>
      </c>
      <c r="BN176">
        <v>32.5</v>
      </c>
      <c r="BO176">
        <v>0</v>
      </c>
      <c r="BP176">
        <v>0</v>
      </c>
      <c r="BQ176">
        <v>0</v>
      </c>
      <c r="BR176">
        <v>0</v>
      </c>
      <c r="BS176">
        <v>40</v>
      </c>
      <c r="BT176">
        <v>54</v>
      </c>
    </row>
    <row r="177" spans="1:72" x14ac:dyDescent="0.25">
      <c r="A177">
        <v>215</v>
      </c>
      <c r="B177" t="s">
        <v>351</v>
      </c>
      <c r="C177">
        <v>0</v>
      </c>
      <c r="D177">
        <v>0</v>
      </c>
      <c r="E177">
        <v>0</v>
      </c>
      <c r="F177">
        <v>0</v>
      </c>
      <c r="G177">
        <v>0</v>
      </c>
      <c r="H177">
        <v>0</v>
      </c>
      <c r="I177">
        <v>0</v>
      </c>
      <c r="J177">
        <v>0</v>
      </c>
      <c r="K177">
        <v>0</v>
      </c>
      <c r="L177">
        <v>0</v>
      </c>
      <c r="M177">
        <v>0</v>
      </c>
      <c r="N177">
        <v>0</v>
      </c>
      <c r="O177">
        <v>0</v>
      </c>
      <c r="P177">
        <v>0</v>
      </c>
      <c r="Q177">
        <v>0</v>
      </c>
      <c r="R177">
        <v>0</v>
      </c>
      <c r="S177">
        <v>0</v>
      </c>
      <c r="T177">
        <v>0</v>
      </c>
      <c r="U177">
        <v>0</v>
      </c>
      <c r="V177">
        <v>0</v>
      </c>
      <c r="W177">
        <v>0</v>
      </c>
      <c r="X177">
        <v>0</v>
      </c>
      <c r="Y177">
        <v>0</v>
      </c>
      <c r="Z177">
        <v>0</v>
      </c>
      <c r="AA177">
        <v>0</v>
      </c>
      <c r="AB177">
        <v>0</v>
      </c>
      <c r="AC177">
        <v>0</v>
      </c>
      <c r="AD177">
        <v>0</v>
      </c>
      <c r="AE177">
        <v>0</v>
      </c>
      <c r="AF177">
        <v>0</v>
      </c>
      <c r="AG177">
        <v>0</v>
      </c>
      <c r="AH177">
        <v>0</v>
      </c>
      <c r="AI177">
        <v>10</v>
      </c>
      <c r="AJ177">
        <v>10</v>
      </c>
      <c r="AK177">
        <v>10</v>
      </c>
      <c r="AL177">
        <v>10</v>
      </c>
      <c r="AM177">
        <v>10</v>
      </c>
      <c r="AN177">
        <v>10</v>
      </c>
      <c r="AO177">
        <v>10</v>
      </c>
      <c r="AP177">
        <v>10</v>
      </c>
      <c r="AQ177">
        <v>10</v>
      </c>
      <c r="AR177">
        <v>10</v>
      </c>
      <c r="AS177">
        <v>10</v>
      </c>
      <c r="AT177">
        <v>10</v>
      </c>
      <c r="AU177">
        <v>10</v>
      </c>
      <c r="AV177">
        <v>10</v>
      </c>
      <c r="AW177">
        <v>10</v>
      </c>
      <c r="AX177">
        <v>10</v>
      </c>
      <c r="AY177">
        <v>25</v>
      </c>
      <c r="AZ177">
        <v>25</v>
      </c>
      <c r="BA177">
        <v>25</v>
      </c>
      <c r="BB177">
        <v>25</v>
      </c>
      <c r="BC177">
        <v>25</v>
      </c>
      <c r="BD177">
        <v>25</v>
      </c>
      <c r="BE177">
        <v>25</v>
      </c>
      <c r="BF177">
        <v>25</v>
      </c>
      <c r="BG177">
        <v>35</v>
      </c>
      <c r="BH177">
        <v>35</v>
      </c>
      <c r="BI177">
        <v>35</v>
      </c>
      <c r="BJ177">
        <v>35</v>
      </c>
      <c r="BK177">
        <v>35</v>
      </c>
      <c r="BL177">
        <v>35</v>
      </c>
      <c r="BM177">
        <v>35</v>
      </c>
      <c r="BN177">
        <v>35</v>
      </c>
      <c r="BO177">
        <v>0</v>
      </c>
      <c r="BP177">
        <v>0</v>
      </c>
      <c r="BQ177">
        <v>0</v>
      </c>
      <c r="BR177">
        <v>0</v>
      </c>
      <c r="BS177">
        <v>169</v>
      </c>
      <c r="BT177">
        <v>54</v>
      </c>
    </row>
    <row r="178" spans="1:72" x14ac:dyDescent="0.25">
      <c r="A178">
        <v>216</v>
      </c>
      <c r="B178" t="s">
        <v>352</v>
      </c>
      <c r="C178">
        <v>0</v>
      </c>
      <c r="D178">
        <v>0</v>
      </c>
      <c r="E178">
        <v>0</v>
      </c>
      <c r="F178">
        <v>0</v>
      </c>
      <c r="G178">
        <v>0</v>
      </c>
      <c r="H178">
        <v>0</v>
      </c>
      <c r="I178">
        <v>0</v>
      </c>
      <c r="J178">
        <v>0</v>
      </c>
      <c r="K178">
        <v>0</v>
      </c>
      <c r="L178">
        <v>0</v>
      </c>
      <c r="M178">
        <v>0</v>
      </c>
      <c r="N178">
        <v>0</v>
      </c>
      <c r="O178">
        <v>0</v>
      </c>
      <c r="P178">
        <v>0</v>
      </c>
      <c r="Q178">
        <v>0</v>
      </c>
      <c r="R178">
        <v>0</v>
      </c>
      <c r="S178">
        <v>0</v>
      </c>
      <c r="T178">
        <v>0</v>
      </c>
      <c r="U178">
        <v>0</v>
      </c>
      <c r="V178">
        <v>0</v>
      </c>
      <c r="W178">
        <v>0</v>
      </c>
      <c r="X178">
        <v>0</v>
      </c>
      <c r="Y178">
        <v>0</v>
      </c>
      <c r="Z178">
        <v>0</v>
      </c>
      <c r="AA178">
        <v>0</v>
      </c>
      <c r="AB178">
        <v>0</v>
      </c>
      <c r="AC178">
        <v>0</v>
      </c>
      <c r="AD178">
        <v>0</v>
      </c>
      <c r="AE178">
        <v>0</v>
      </c>
      <c r="AF178">
        <v>0</v>
      </c>
      <c r="AG178">
        <v>0</v>
      </c>
      <c r="AH178">
        <v>0</v>
      </c>
      <c r="AI178">
        <v>100</v>
      </c>
      <c r="AJ178">
        <v>100</v>
      </c>
      <c r="AK178">
        <v>100</v>
      </c>
      <c r="AL178">
        <v>100</v>
      </c>
      <c r="AM178">
        <v>100</v>
      </c>
      <c r="AN178">
        <v>100</v>
      </c>
      <c r="AO178">
        <v>100</v>
      </c>
      <c r="AP178">
        <v>100</v>
      </c>
      <c r="AQ178">
        <v>37.5</v>
      </c>
      <c r="AR178">
        <v>37.5</v>
      </c>
      <c r="AS178">
        <v>37.5</v>
      </c>
      <c r="AT178">
        <v>37.5</v>
      </c>
      <c r="AU178">
        <v>37.5</v>
      </c>
      <c r="AV178">
        <v>37.5</v>
      </c>
      <c r="AW178">
        <v>37.5</v>
      </c>
      <c r="AX178">
        <v>37.5</v>
      </c>
      <c r="AY178">
        <v>5</v>
      </c>
      <c r="AZ178">
        <v>5</v>
      </c>
      <c r="BA178">
        <v>5</v>
      </c>
      <c r="BB178">
        <v>5</v>
      </c>
      <c r="BC178">
        <v>5</v>
      </c>
      <c r="BD178">
        <v>5</v>
      </c>
      <c r="BE178">
        <v>5</v>
      </c>
      <c r="BF178">
        <v>5</v>
      </c>
      <c r="BG178">
        <v>100</v>
      </c>
      <c r="BH178">
        <v>100</v>
      </c>
      <c r="BI178">
        <v>100</v>
      </c>
      <c r="BJ178">
        <v>100</v>
      </c>
      <c r="BK178">
        <v>100</v>
      </c>
      <c r="BL178">
        <v>100</v>
      </c>
      <c r="BM178">
        <v>100</v>
      </c>
      <c r="BN178">
        <v>100</v>
      </c>
      <c r="BO178">
        <v>0</v>
      </c>
      <c r="BP178">
        <v>0</v>
      </c>
      <c r="BQ178">
        <v>0</v>
      </c>
      <c r="BR178">
        <v>0</v>
      </c>
      <c r="BS178">
        <v>42</v>
      </c>
      <c r="BT178">
        <v>29</v>
      </c>
    </row>
    <row r="179" spans="1:72" x14ac:dyDescent="0.25">
      <c r="A179">
        <v>217</v>
      </c>
      <c r="B179" t="s">
        <v>353</v>
      </c>
      <c r="C179">
        <v>2.2000000000000002</v>
      </c>
      <c r="D179">
        <v>0</v>
      </c>
      <c r="E179">
        <v>0</v>
      </c>
      <c r="F179">
        <v>22.47</v>
      </c>
      <c r="G179">
        <v>0.78</v>
      </c>
      <c r="H179">
        <v>3.09</v>
      </c>
      <c r="I179">
        <v>0</v>
      </c>
      <c r="J179">
        <v>0</v>
      </c>
      <c r="K179">
        <v>2.46</v>
      </c>
      <c r="L179">
        <v>0</v>
      </c>
      <c r="M179">
        <v>0</v>
      </c>
      <c r="N179">
        <v>0</v>
      </c>
      <c r="O179">
        <v>0</v>
      </c>
      <c r="P179">
        <v>0</v>
      </c>
      <c r="Q179">
        <v>0</v>
      </c>
      <c r="R179">
        <v>17.23</v>
      </c>
      <c r="S179">
        <v>0</v>
      </c>
      <c r="T179">
        <v>0.31</v>
      </c>
      <c r="U179">
        <v>1.18</v>
      </c>
      <c r="V179">
        <v>0</v>
      </c>
      <c r="W179">
        <v>0</v>
      </c>
      <c r="X179">
        <v>0</v>
      </c>
      <c r="Y179">
        <v>0</v>
      </c>
      <c r="Z179">
        <v>0</v>
      </c>
      <c r="AA179">
        <v>0</v>
      </c>
      <c r="AB179">
        <v>0</v>
      </c>
      <c r="AC179">
        <v>0</v>
      </c>
      <c r="AD179">
        <v>0</v>
      </c>
      <c r="AE179">
        <v>0</v>
      </c>
      <c r="AF179">
        <v>0</v>
      </c>
      <c r="AG179">
        <v>0</v>
      </c>
      <c r="AH179">
        <v>0</v>
      </c>
      <c r="AI179">
        <v>97.8</v>
      </c>
      <c r="AJ179">
        <v>100</v>
      </c>
      <c r="AK179">
        <v>100</v>
      </c>
      <c r="AL179">
        <v>77.53</v>
      </c>
      <c r="AM179">
        <v>99.22</v>
      </c>
      <c r="AN179">
        <v>96.91</v>
      </c>
      <c r="AO179">
        <v>100</v>
      </c>
      <c r="AP179">
        <v>100</v>
      </c>
      <c r="AQ179">
        <v>102.54</v>
      </c>
      <c r="AR179">
        <v>105</v>
      </c>
      <c r="AS179">
        <v>105</v>
      </c>
      <c r="AT179">
        <v>105</v>
      </c>
      <c r="AU179">
        <v>105</v>
      </c>
      <c r="AV179">
        <v>105</v>
      </c>
      <c r="AW179">
        <v>105</v>
      </c>
      <c r="AX179">
        <v>87.77</v>
      </c>
      <c r="AY179">
        <v>10</v>
      </c>
      <c r="AZ179">
        <v>9.69</v>
      </c>
      <c r="BA179">
        <v>8.82</v>
      </c>
      <c r="BB179">
        <v>10</v>
      </c>
      <c r="BC179">
        <v>10</v>
      </c>
      <c r="BD179">
        <v>10</v>
      </c>
      <c r="BE179">
        <v>10</v>
      </c>
      <c r="BF179">
        <v>10</v>
      </c>
      <c r="BG179">
        <v>35</v>
      </c>
      <c r="BH179">
        <v>35</v>
      </c>
      <c r="BI179">
        <v>35</v>
      </c>
      <c r="BJ179">
        <v>35</v>
      </c>
      <c r="BK179">
        <v>35</v>
      </c>
      <c r="BL179">
        <v>35</v>
      </c>
      <c r="BM179">
        <v>35</v>
      </c>
      <c r="BN179">
        <v>35</v>
      </c>
      <c r="BO179">
        <v>0</v>
      </c>
      <c r="BP179">
        <v>5</v>
      </c>
      <c r="BQ179">
        <v>0</v>
      </c>
      <c r="BR179">
        <v>0</v>
      </c>
      <c r="BS179">
        <v>81</v>
      </c>
      <c r="BT179">
        <v>29</v>
      </c>
    </row>
    <row r="180" spans="1:72" x14ac:dyDescent="0.25">
      <c r="A180">
        <v>218</v>
      </c>
      <c r="B180" t="s">
        <v>354</v>
      </c>
      <c r="C180">
        <v>0</v>
      </c>
      <c r="D180">
        <v>0</v>
      </c>
      <c r="E180">
        <v>0</v>
      </c>
      <c r="F180">
        <v>0</v>
      </c>
      <c r="G180">
        <v>0</v>
      </c>
      <c r="H180">
        <v>0</v>
      </c>
      <c r="I180">
        <v>0</v>
      </c>
      <c r="J180">
        <v>0</v>
      </c>
      <c r="K180">
        <v>0</v>
      </c>
      <c r="L180">
        <v>0</v>
      </c>
      <c r="M180">
        <v>0</v>
      </c>
      <c r="N180">
        <v>0</v>
      </c>
      <c r="O180">
        <v>0</v>
      </c>
      <c r="P180">
        <v>0</v>
      </c>
      <c r="Q180">
        <v>0</v>
      </c>
      <c r="R180">
        <v>0</v>
      </c>
      <c r="S180">
        <v>0</v>
      </c>
      <c r="T180">
        <v>0</v>
      </c>
      <c r="U180">
        <v>0</v>
      </c>
      <c r="V180">
        <v>0</v>
      </c>
      <c r="W180">
        <v>0</v>
      </c>
      <c r="X180">
        <v>0</v>
      </c>
      <c r="Y180">
        <v>0</v>
      </c>
      <c r="Z180">
        <v>0</v>
      </c>
      <c r="AA180">
        <v>0</v>
      </c>
      <c r="AB180">
        <v>0</v>
      </c>
      <c r="AC180">
        <v>0</v>
      </c>
      <c r="AD180">
        <v>0</v>
      </c>
      <c r="AE180">
        <v>0</v>
      </c>
      <c r="AF180">
        <v>0</v>
      </c>
      <c r="AG180">
        <v>0</v>
      </c>
      <c r="AH180">
        <v>0</v>
      </c>
      <c r="AI180">
        <v>70</v>
      </c>
      <c r="AJ180">
        <v>70</v>
      </c>
      <c r="AK180">
        <v>70</v>
      </c>
      <c r="AL180">
        <v>70</v>
      </c>
      <c r="AM180">
        <v>70</v>
      </c>
      <c r="AN180">
        <v>70</v>
      </c>
      <c r="AO180">
        <v>70</v>
      </c>
      <c r="AP180">
        <v>70</v>
      </c>
      <c r="AQ180">
        <v>5</v>
      </c>
      <c r="AR180">
        <v>5</v>
      </c>
      <c r="AS180">
        <v>5</v>
      </c>
      <c r="AT180">
        <v>5</v>
      </c>
      <c r="AU180">
        <v>5</v>
      </c>
      <c r="AV180">
        <v>5</v>
      </c>
      <c r="AW180">
        <v>5</v>
      </c>
      <c r="AX180">
        <v>5</v>
      </c>
      <c r="AY180">
        <v>37.5</v>
      </c>
      <c r="AZ180">
        <v>37.5</v>
      </c>
      <c r="BA180">
        <v>37.5</v>
      </c>
      <c r="BB180">
        <v>37.5</v>
      </c>
      <c r="BC180">
        <v>37.5</v>
      </c>
      <c r="BD180">
        <v>37.5</v>
      </c>
      <c r="BE180">
        <v>37.5</v>
      </c>
      <c r="BF180">
        <v>37.5</v>
      </c>
      <c r="BG180">
        <v>20</v>
      </c>
      <c r="BH180">
        <v>20</v>
      </c>
      <c r="BI180">
        <v>20</v>
      </c>
      <c r="BJ180">
        <v>20</v>
      </c>
      <c r="BK180">
        <v>20</v>
      </c>
      <c r="BL180">
        <v>20</v>
      </c>
      <c r="BM180">
        <v>20</v>
      </c>
      <c r="BN180">
        <v>20</v>
      </c>
      <c r="BO180">
        <v>0</v>
      </c>
      <c r="BP180">
        <v>0</v>
      </c>
      <c r="BQ180">
        <v>0</v>
      </c>
      <c r="BR180">
        <v>0</v>
      </c>
      <c r="BS180">
        <v>29</v>
      </c>
      <c r="BT180">
        <v>29</v>
      </c>
    </row>
    <row r="181" spans="1:72" x14ac:dyDescent="0.25">
      <c r="A181">
        <v>219</v>
      </c>
      <c r="B181" t="s">
        <v>355</v>
      </c>
      <c r="C181">
        <v>0</v>
      </c>
      <c r="D181">
        <v>0</v>
      </c>
      <c r="E181">
        <v>0</v>
      </c>
      <c r="F181">
        <v>0</v>
      </c>
      <c r="G181">
        <v>0</v>
      </c>
      <c r="H181">
        <v>0</v>
      </c>
      <c r="I181">
        <v>0</v>
      </c>
      <c r="J181">
        <v>0</v>
      </c>
      <c r="K181">
        <v>0</v>
      </c>
      <c r="L181">
        <v>0</v>
      </c>
      <c r="M181">
        <v>0</v>
      </c>
      <c r="N181">
        <v>0</v>
      </c>
      <c r="O181">
        <v>0</v>
      </c>
      <c r="P181">
        <v>0</v>
      </c>
      <c r="Q181">
        <v>0</v>
      </c>
      <c r="R181">
        <v>0</v>
      </c>
      <c r="S181">
        <v>0</v>
      </c>
      <c r="T181">
        <v>0</v>
      </c>
      <c r="U181">
        <v>0</v>
      </c>
      <c r="V181">
        <v>0</v>
      </c>
      <c r="W181">
        <v>0</v>
      </c>
      <c r="X181">
        <v>0</v>
      </c>
      <c r="Y181">
        <v>0</v>
      </c>
      <c r="Z181">
        <v>0</v>
      </c>
      <c r="AA181">
        <v>0</v>
      </c>
      <c r="AB181">
        <v>0</v>
      </c>
      <c r="AC181">
        <v>0</v>
      </c>
      <c r="AD181">
        <v>0</v>
      </c>
      <c r="AE181">
        <v>0</v>
      </c>
      <c r="AF181">
        <v>0</v>
      </c>
      <c r="AG181">
        <v>0</v>
      </c>
      <c r="AH181">
        <v>0</v>
      </c>
      <c r="AI181">
        <v>70</v>
      </c>
      <c r="AJ181">
        <v>70</v>
      </c>
      <c r="AK181">
        <v>70</v>
      </c>
      <c r="AL181">
        <v>70</v>
      </c>
      <c r="AM181">
        <v>70</v>
      </c>
      <c r="AN181">
        <v>70</v>
      </c>
      <c r="AO181">
        <v>70</v>
      </c>
      <c r="AP181">
        <v>70</v>
      </c>
      <c r="AQ181">
        <v>5</v>
      </c>
      <c r="AR181">
        <v>5</v>
      </c>
      <c r="AS181">
        <v>5</v>
      </c>
      <c r="AT181">
        <v>5</v>
      </c>
      <c r="AU181">
        <v>5</v>
      </c>
      <c r="AV181">
        <v>5</v>
      </c>
      <c r="AW181">
        <v>5</v>
      </c>
      <c r="AX181">
        <v>5</v>
      </c>
      <c r="AY181">
        <v>37.5</v>
      </c>
      <c r="AZ181">
        <v>37.5</v>
      </c>
      <c r="BA181">
        <v>37.5</v>
      </c>
      <c r="BB181">
        <v>37.5</v>
      </c>
      <c r="BC181">
        <v>37.5</v>
      </c>
      <c r="BD181">
        <v>37.5</v>
      </c>
      <c r="BE181">
        <v>37.5</v>
      </c>
      <c r="BF181">
        <v>37.5</v>
      </c>
      <c r="BG181">
        <v>20</v>
      </c>
      <c r="BH181">
        <v>20</v>
      </c>
      <c r="BI181">
        <v>20</v>
      </c>
      <c r="BJ181">
        <v>20</v>
      </c>
      <c r="BK181">
        <v>20</v>
      </c>
      <c r="BL181">
        <v>20</v>
      </c>
      <c r="BM181">
        <v>20</v>
      </c>
      <c r="BN181">
        <v>20</v>
      </c>
      <c r="BO181">
        <v>0</v>
      </c>
      <c r="BP181">
        <v>0</v>
      </c>
      <c r="BQ181">
        <v>0</v>
      </c>
      <c r="BR181">
        <v>0</v>
      </c>
      <c r="BS181">
        <v>29</v>
      </c>
      <c r="BT181">
        <v>29</v>
      </c>
    </row>
    <row r="182" spans="1:72" x14ac:dyDescent="0.25">
      <c r="A182">
        <v>220</v>
      </c>
      <c r="B182" t="s">
        <v>356</v>
      </c>
      <c r="C182">
        <v>0</v>
      </c>
      <c r="D182">
        <v>0</v>
      </c>
      <c r="E182">
        <v>0</v>
      </c>
      <c r="F182">
        <v>0</v>
      </c>
      <c r="G182">
        <v>0</v>
      </c>
      <c r="H182">
        <v>0</v>
      </c>
      <c r="I182">
        <v>0</v>
      </c>
      <c r="J182">
        <v>0</v>
      </c>
      <c r="K182">
        <v>0</v>
      </c>
      <c r="L182">
        <v>0</v>
      </c>
      <c r="M182">
        <v>0</v>
      </c>
      <c r="N182">
        <v>0</v>
      </c>
      <c r="O182">
        <v>0</v>
      </c>
      <c r="P182">
        <v>0</v>
      </c>
      <c r="Q182">
        <v>0</v>
      </c>
      <c r="R182">
        <v>0</v>
      </c>
      <c r="S182">
        <v>0</v>
      </c>
      <c r="T182">
        <v>0</v>
      </c>
      <c r="U182">
        <v>0</v>
      </c>
      <c r="V182">
        <v>0</v>
      </c>
      <c r="W182">
        <v>0</v>
      </c>
      <c r="X182">
        <v>0</v>
      </c>
      <c r="Y182">
        <v>0</v>
      </c>
      <c r="Z182">
        <v>0</v>
      </c>
      <c r="AA182">
        <v>0</v>
      </c>
      <c r="AB182">
        <v>0</v>
      </c>
      <c r="AC182">
        <v>0</v>
      </c>
      <c r="AD182">
        <v>0</v>
      </c>
      <c r="AE182">
        <v>0</v>
      </c>
      <c r="AF182">
        <v>0</v>
      </c>
      <c r="AG182">
        <v>0</v>
      </c>
      <c r="AH182">
        <v>0</v>
      </c>
      <c r="AI182">
        <v>100</v>
      </c>
      <c r="AJ182">
        <v>100</v>
      </c>
      <c r="AK182">
        <v>100</v>
      </c>
      <c r="AL182">
        <v>100</v>
      </c>
      <c r="AM182">
        <v>100</v>
      </c>
      <c r="AN182">
        <v>100</v>
      </c>
      <c r="AO182">
        <v>100</v>
      </c>
      <c r="AP182">
        <v>100</v>
      </c>
      <c r="AQ182">
        <v>10</v>
      </c>
      <c r="AR182">
        <v>10</v>
      </c>
      <c r="AS182">
        <v>10</v>
      </c>
      <c r="AT182">
        <v>10</v>
      </c>
      <c r="AU182">
        <v>10</v>
      </c>
      <c r="AV182">
        <v>10</v>
      </c>
      <c r="AW182">
        <v>10</v>
      </c>
      <c r="AX182">
        <v>10</v>
      </c>
      <c r="AY182">
        <v>0</v>
      </c>
      <c r="AZ182">
        <v>0</v>
      </c>
      <c r="BA182">
        <v>0</v>
      </c>
      <c r="BB182">
        <v>0</v>
      </c>
      <c r="BC182">
        <v>0</v>
      </c>
      <c r="BD182">
        <v>0</v>
      </c>
      <c r="BE182">
        <v>0</v>
      </c>
      <c r="BF182">
        <v>0</v>
      </c>
      <c r="BG182">
        <v>5</v>
      </c>
      <c r="BH182">
        <v>5</v>
      </c>
      <c r="BI182">
        <v>5</v>
      </c>
      <c r="BJ182">
        <v>5</v>
      </c>
      <c r="BK182">
        <v>5</v>
      </c>
      <c r="BL182">
        <v>5</v>
      </c>
      <c r="BM182">
        <v>5</v>
      </c>
      <c r="BN182">
        <v>5</v>
      </c>
      <c r="BO182">
        <v>0</v>
      </c>
      <c r="BP182">
        <v>0</v>
      </c>
      <c r="BQ182">
        <v>0</v>
      </c>
      <c r="BR182">
        <v>0</v>
      </c>
      <c r="BS182">
        <v>9</v>
      </c>
      <c r="BT182">
        <v>29</v>
      </c>
    </row>
    <row r="183" spans="1:72" x14ac:dyDescent="0.25">
      <c r="A183">
        <v>221</v>
      </c>
      <c r="B183" t="s">
        <v>357</v>
      </c>
      <c r="C183">
        <v>0</v>
      </c>
      <c r="D183">
        <v>0</v>
      </c>
      <c r="E183">
        <v>0</v>
      </c>
      <c r="F183">
        <v>0</v>
      </c>
      <c r="G183">
        <v>0</v>
      </c>
      <c r="H183">
        <v>0</v>
      </c>
      <c r="I183">
        <v>0</v>
      </c>
      <c r="J183">
        <v>0</v>
      </c>
      <c r="K183">
        <v>0</v>
      </c>
      <c r="L183">
        <v>0</v>
      </c>
      <c r="M183">
        <v>0</v>
      </c>
      <c r="N183">
        <v>0</v>
      </c>
      <c r="O183">
        <v>0</v>
      </c>
      <c r="P183">
        <v>0</v>
      </c>
      <c r="Q183">
        <v>0</v>
      </c>
      <c r="R183">
        <v>0</v>
      </c>
      <c r="S183">
        <v>0</v>
      </c>
      <c r="T183">
        <v>0</v>
      </c>
      <c r="U183">
        <v>0</v>
      </c>
      <c r="V183">
        <v>0</v>
      </c>
      <c r="W183">
        <v>0</v>
      </c>
      <c r="X183">
        <v>0</v>
      </c>
      <c r="Y183">
        <v>0</v>
      </c>
      <c r="Z183">
        <v>0</v>
      </c>
      <c r="AA183">
        <v>0</v>
      </c>
      <c r="AB183">
        <v>0</v>
      </c>
      <c r="AC183">
        <v>0</v>
      </c>
      <c r="AD183">
        <v>0</v>
      </c>
      <c r="AE183">
        <v>0</v>
      </c>
      <c r="AF183">
        <v>0</v>
      </c>
      <c r="AG183">
        <v>0</v>
      </c>
      <c r="AH183">
        <v>0</v>
      </c>
      <c r="AI183">
        <v>70</v>
      </c>
      <c r="AJ183">
        <v>70</v>
      </c>
      <c r="AK183">
        <v>70</v>
      </c>
      <c r="AL183">
        <v>70</v>
      </c>
      <c r="AM183">
        <v>70</v>
      </c>
      <c r="AN183">
        <v>70</v>
      </c>
      <c r="AO183">
        <v>70</v>
      </c>
      <c r="AP183">
        <v>70</v>
      </c>
      <c r="AQ183">
        <v>5</v>
      </c>
      <c r="AR183">
        <v>5</v>
      </c>
      <c r="AS183">
        <v>5</v>
      </c>
      <c r="AT183">
        <v>5</v>
      </c>
      <c r="AU183">
        <v>5</v>
      </c>
      <c r="AV183">
        <v>5</v>
      </c>
      <c r="AW183">
        <v>5</v>
      </c>
      <c r="AX183">
        <v>5</v>
      </c>
      <c r="AY183">
        <v>37.5</v>
      </c>
      <c r="AZ183">
        <v>37.5</v>
      </c>
      <c r="BA183">
        <v>37.5</v>
      </c>
      <c r="BB183">
        <v>37.5</v>
      </c>
      <c r="BC183">
        <v>37.5</v>
      </c>
      <c r="BD183">
        <v>37.5</v>
      </c>
      <c r="BE183">
        <v>37.5</v>
      </c>
      <c r="BF183">
        <v>37.5</v>
      </c>
      <c r="BG183">
        <v>20</v>
      </c>
      <c r="BH183">
        <v>20</v>
      </c>
      <c r="BI183">
        <v>20</v>
      </c>
      <c r="BJ183">
        <v>20</v>
      </c>
      <c r="BK183">
        <v>20</v>
      </c>
      <c r="BL183">
        <v>20</v>
      </c>
      <c r="BM183">
        <v>20</v>
      </c>
      <c r="BN183">
        <v>20</v>
      </c>
      <c r="BO183">
        <v>0</v>
      </c>
      <c r="BP183">
        <v>0</v>
      </c>
      <c r="BQ183">
        <v>0</v>
      </c>
      <c r="BR183">
        <v>0</v>
      </c>
      <c r="BS183">
        <v>29</v>
      </c>
      <c r="BT183">
        <v>29</v>
      </c>
    </row>
    <row r="184" spans="1:72" x14ac:dyDescent="0.25">
      <c r="A184">
        <v>222</v>
      </c>
      <c r="B184" t="s">
        <v>358</v>
      </c>
      <c r="C184">
        <v>0</v>
      </c>
      <c r="D184">
        <v>0</v>
      </c>
      <c r="E184">
        <v>0</v>
      </c>
      <c r="F184">
        <v>0</v>
      </c>
      <c r="G184">
        <v>0</v>
      </c>
      <c r="H184">
        <v>0</v>
      </c>
      <c r="I184">
        <v>0</v>
      </c>
      <c r="J184">
        <v>0</v>
      </c>
      <c r="K184">
        <v>0</v>
      </c>
      <c r="L184">
        <v>0</v>
      </c>
      <c r="M184">
        <v>0</v>
      </c>
      <c r="N184">
        <v>0</v>
      </c>
      <c r="O184">
        <v>0</v>
      </c>
      <c r="P184">
        <v>0</v>
      </c>
      <c r="Q184">
        <v>0</v>
      </c>
      <c r="R184">
        <v>0</v>
      </c>
      <c r="S184">
        <v>0</v>
      </c>
      <c r="T184">
        <v>0</v>
      </c>
      <c r="U184">
        <v>0</v>
      </c>
      <c r="V184">
        <v>0</v>
      </c>
      <c r="W184">
        <v>0</v>
      </c>
      <c r="X184">
        <v>0</v>
      </c>
      <c r="Y184">
        <v>0</v>
      </c>
      <c r="Z184">
        <v>0</v>
      </c>
      <c r="AA184">
        <v>0</v>
      </c>
      <c r="AB184">
        <v>0</v>
      </c>
      <c r="AC184">
        <v>0</v>
      </c>
      <c r="AD184">
        <v>0</v>
      </c>
      <c r="AE184">
        <v>0</v>
      </c>
      <c r="AF184">
        <v>0</v>
      </c>
      <c r="AG184">
        <v>0</v>
      </c>
      <c r="AH184">
        <v>0</v>
      </c>
      <c r="AI184">
        <v>55</v>
      </c>
      <c r="AJ184">
        <v>55</v>
      </c>
      <c r="AK184">
        <v>55</v>
      </c>
      <c r="AL184">
        <v>55</v>
      </c>
      <c r="AM184">
        <v>55</v>
      </c>
      <c r="AN184">
        <v>55</v>
      </c>
      <c r="AO184">
        <v>55</v>
      </c>
      <c r="AP184">
        <v>55</v>
      </c>
      <c r="AQ184">
        <v>55</v>
      </c>
      <c r="AR184">
        <v>55</v>
      </c>
      <c r="AS184">
        <v>55</v>
      </c>
      <c r="AT184">
        <v>55</v>
      </c>
      <c r="AU184">
        <v>55</v>
      </c>
      <c r="AV184">
        <v>55</v>
      </c>
      <c r="AW184">
        <v>55</v>
      </c>
      <c r="AX184">
        <v>55</v>
      </c>
      <c r="AY184">
        <v>25</v>
      </c>
      <c r="AZ184">
        <v>25</v>
      </c>
      <c r="BA184">
        <v>25</v>
      </c>
      <c r="BB184">
        <v>25</v>
      </c>
      <c r="BC184">
        <v>25</v>
      </c>
      <c r="BD184">
        <v>25</v>
      </c>
      <c r="BE184">
        <v>25</v>
      </c>
      <c r="BF184">
        <v>25</v>
      </c>
      <c r="BG184">
        <v>25</v>
      </c>
      <c r="BH184">
        <v>25</v>
      </c>
      <c r="BI184">
        <v>25</v>
      </c>
      <c r="BJ184">
        <v>25</v>
      </c>
      <c r="BK184">
        <v>25</v>
      </c>
      <c r="BL184">
        <v>25</v>
      </c>
      <c r="BM184">
        <v>25</v>
      </c>
      <c r="BN184">
        <v>25</v>
      </c>
      <c r="BO184">
        <v>0</v>
      </c>
      <c r="BP184">
        <v>0</v>
      </c>
      <c r="BQ184">
        <v>0</v>
      </c>
      <c r="BR184">
        <v>0</v>
      </c>
      <c r="BS184">
        <v>84</v>
      </c>
      <c r="BT184">
        <v>29</v>
      </c>
    </row>
    <row r="185" spans="1:72" x14ac:dyDescent="0.25">
      <c r="A185">
        <v>223</v>
      </c>
      <c r="B185" t="s">
        <v>359</v>
      </c>
      <c r="C185">
        <v>0</v>
      </c>
      <c r="D185">
        <v>0</v>
      </c>
      <c r="E185">
        <v>0</v>
      </c>
      <c r="F185">
        <v>0</v>
      </c>
      <c r="G185">
        <v>0</v>
      </c>
      <c r="H185">
        <v>0</v>
      </c>
      <c r="I185">
        <v>0</v>
      </c>
      <c r="J185">
        <v>0</v>
      </c>
      <c r="K185">
        <v>0</v>
      </c>
      <c r="L185">
        <v>0</v>
      </c>
      <c r="M185">
        <v>0</v>
      </c>
      <c r="N185">
        <v>0</v>
      </c>
      <c r="O185">
        <v>0</v>
      </c>
      <c r="P185">
        <v>0</v>
      </c>
      <c r="Q185">
        <v>0</v>
      </c>
      <c r="R185">
        <v>0</v>
      </c>
      <c r="S185">
        <v>0</v>
      </c>
      <c r="T185">
        <v>0</v>
      </c>
      <c r="U185">
        <v>0</v>
      </c>
      <c r="V185">
        <v>0</v>
      </c>
      <c r="W185">
        <v>0</v>
      </c>
      <c r="X185">
        <v>0</v>
      </c>
      <c r="Y185">
        <v>0</v>
      </c>
      <c r="Z185">
        <v>0</v>
      </c>
      <c r="AA185">
        <v>0</v>
      </c>
      <c r="AB185">
        <v>0</v>
      </c>
      <c r="AC185">
        <v>0</v>
      </c>
      <c r="AD185">
        <v>0</v>
      </c>
      <c r="AE185">
        <v>0</v>
      </c>
      <c r="AF185">
        <v>0</v>
      </c>
      <c r="AG185">
        <v>0</v>
      </c>
      <c r="AH185">
        <v>0</v>
      </c>
      <c r="AI185">
        <v>70</v>
      </c>
      <c r="AJ185">
        <v>70</v>
      </c>
      <c r="AK185">
        <v>70</v>
      </c>
      <c r="AL185">
        <v>70</v>
      </c>
      <c r="AM185">
        <v>70</v>
      </c>
      <c r="AN185">
        <v>70</v>
      </c>
      <c r="AO185">
        <v>70</v>
      </c>
      <c r="AP185">
        <v>70</v>
      </c>
      <c r="AQ185">
        <v>20</v>
      </c>
      <c r="AR185">
        <v>20</v>
      </c>
      <c r="AS185">
        <v>20</v>
      </c>
      <c r="AT185">
        <v>20</v>
      </c>
      <c r="AU185">
        <v>20</v>
      </c>
      <c r="AV185">
        <v>20</v>
      </c>
      <c r="AW185">
        <v>20</v>
      </c>
      <c r="AX185">
        <v>20</v>
      </c>
      <c r="AY185">
        <v>10</v>
      </c>
      <c r="AZ185">
        <v>10</v>
      </c>
      <c r="BA185">
        <v>10</v>
      </c>
      <c r="BB185">
        <v>10</v>
      </c>
      <c r="BC185">
        <v>10</v>
      </c>
      <c r="BD185">
        <v>10</v>
      </c>
      <c r="BE185">
        <v>10</v>
      </c>
      <c r="BF185">
        <v>10</v>
      </c>
      <c r="BG185">
        <v>45</v>
      </c>
      <c r="BH185">
        <v>45</v>
      </c>
      <c r="BI185">
        <v>45</v>
      </c>
      <c r="BJ185">
        <v>45</v>
      </c>
      <c r="BK185">
        <v>45</v>
      </c>
      <c r="BL185">
        <v>45</v>
      </c>
      <c r="BM185">
        <v>45</v>
      </c>
      <c r="BN185">
        <v>45</v>
      </c>
      <c r="BO185">
        <v>0</v>
      </c>
      <c r="BP185">
        <v>0</v>
      </c>
      <c r="BQ185">
        <v>0</v>
      </c>
      <c r="BR185">
        <v>0</v>
      </c>
      <c r="BS185">
        <v>79</v>
      </c>
      <c r="BT185">
        <v>29</v>
      </c>
    </row>
    <row r="186" spans="1:72" x14ac:dyDescent="0.25">
      <c r="A186">
        <v>224</v>
      </c>
      <c r="B186" t="s">
        <v>360</v>
      </c>
      <c r="C186">
        <v>0</v>
      </c>
      <c r="D186">
        <v>0</v>
      </c>
      <c r="E186">
        <v>0</v>
      </c>
      <c r="F186">
        <v>0</v>
      </c>
      <c r="G186">
        <v>0</v>
      </c>
      <c r="H186">
        <v>0</v>
      </c>
      <c r="I186">
        <v>0</v>
      </c>
      <c r="J186">
        <v>0</v>
      </c>
      <c r="K186">
        <v>0</v>
      </c>
      <c r="L186">
        <v>0</v>
      </c>
      <c r="M186">
        <v>0</v>
      </c>
      <c r="N186">
        <v>0</v>
      </c>
      <c r="O186">
        <v>0</v>
      </c>
      <c r="P186">
        <v>0</v>
      </c>
      <c r="Q186">
        <v>0</v>
      </c>
      <c r="R186">
        <v>0</v>
      </c>
      <c r="S186">
        <v>0</v>
      </c>
      <c r="T186">
        <v>0</v>
      </c>
      <c r="U186">
        <v>0</v>
      </c>
      <c r="V186">
        <v>0</v>
      </c>
      <c r="W186">
        <v>0</v>
      </c>
      <c r="X186">
        <v>0</v>
      </c>
      <c r="Y186">
        <v>0</v>
      </c>
      <c r="Z186">
        <v>0</v>
      </c>
      <c r="AA186">
        <v>0</v>
      </c>
      <c r="AB186">
        <v>0</v>
      </c>
      <c r="AC186">
        <v>0</v>
      </c>
      <c r="AD186">
        <v>0</v>
      </c>
      <c r="AE186">
        <v>0</v>
      </c>
      <c r="AF186">
        <v>0</v>
      </c>
      <c r="AG186">
        <v>0</v>
      </c>
      <c r="AH186">
        <v>0</v>
      </c>
      <c r="AI186">
        <v>70</v>
      </c>
      <c r="AJ186">
        <v>70</v>
      </c>
      <c r="AK186">
        <v>70</v>
      </c>
      <c r="AL186">
        <v>70</v>
      </c>
      <c r="AM186">
        <v>70</v>
      </c>
      <c r="AN186">
        <v>70</v>
      </c>
      <c r="AO186">
        <v>70</v>
      </c>
      <c r="AP186">
        <v>70</v>
      </c>
      <c r="AQ186">
        <v>5</v>
      </c>
      <c r="AR186">
        <v>5</v>
      </c>
      <c r="AS186">
        <v>5</v>
      </c>
      <c r="AT186">
        <v>5</v>
      </c>
      <c r="AU186">
        <v>5</v>
      </c>
      <c r="AV186">
        <v>5</v>
      </c>
      <c r="AW186">
        <v>5</v>
      </c>
      <c r="AX186">
        <v>5</v>
      </c>
      <c r="AY186">
        <v>37.5</v>
      </c>
      <c r="AZ186">
        <v>37.5</v>
      </c>
      <c r="BA186">
        <v>37.5</v>
      </c>
      <c r="BB186">
        <v>37.5</v>
      </c>
      <c r="BC186">
        <v>37.5</v>
      </c>
      <c r="BD186">
        <v>37.5</v>
      </c>
      <c r="BE186">
        <v>37.5</v>
      </c>
      <c r="BF186">
        <v>37.5</v>
      </c>
      <c r="BG186">
        <v>20</v>
      </c>
      <c r="BH186">
        <v>20</v>
      </c>
      <c r="BI186">
        <v>20</v>
      </c>
      <c r="BJ186">
        <v>20</v>
      </c>
      <c r="BK186">
        <v>20</v>
      </c>
      <c r="BL186">
        <v>20</v>
      </c>
      <c r="BM186">
        <v>20</v>
      </c>
      <c r="BN186">
        <v>20</v>
      </c>
      <c r="BO186">
        <v>0</v>
      </c>
      <c r="BP186">
        <v>0</v>
      </c>
      <c r="BQ186">
        <v>0</v>
      </c>
      <c r="BR186">
        <v>0</v>
      </c>
      <c r="BS186">
        <v>29</v>
      </c>
      <c r="BT186">
        <v>29</v>
      </c>
    </row>
    <row r="187" spans="1:72" x14ac:dyDescent="0.25">
      <c r="A187">
        <v>225</v>
      </c>
      <c r="B187" t="s">
        <v>361</v>
      </c>
      <c r="C187">
        <v>1.35</v>
      </c>
      <c r="D187">
        <v>8.3000000000000007</v>
      </c>
      <c r="E187">
        <v>1.28</v>
      </c>
      <c r="F187">
        <v>0.34</v>
      </c>
      <c r="G187">
        <v>0</v>
      </c>
      <c r="H187">
        <v>1.97</v>
      </c>
      <c r="I187">
        <v>0</v>
      </c>
      <c r="J187">
        <v>0.34</v>
      </c>
      <c r="K187">
        <v>0</v>
      </c>
      <c r="L187">
        <v>0</v>
      </c>
      <c r="M187">
        <v>0</v>
      </c>
      <c r="N187">
        <v>0</v>
      </c>
      <c r="O187">
        <v>0</v>
      </c>
      <c r="P187">
        <v>0</v>
      </c>
      <c r="Q187">
        <v>0</v>
      </c>
      <c r="R187">
        <v>1.63</v>
      </c>
      <c r="S187">
        <v>0</v>
      </c>
      <c r="T187">
        <v>0</v>
      </c>
      <c r="U187">
        <v>0</v>
      </c>
      <c r="V187">
        <v>0</v>
      </c>
      <c r="W187">
        <v>0</v>
      </c>
      <c r="X187">
        <v>0</v>
      </c>
      <c r="Y187">
        <v>0</v>
      </c>
      <c r="Z187">
        <v>0</v>
      </c>
      <c r="AA187">
        <v>0</v>
      </c>
      <c r="AB187">
        <v>0</v>
      </c>
      <c r="AC187">
        <v>0</v>
      </c>
      <c r="AD187">
        <v>0</v>
      </c>
      <c r="AE187">
        <v>0</v>
      </c>
      <c r="AF187">
        <v>0</v>
      </c>
      <c r="AG187">
        <v>0</v>
      </c>
      <c r="AH187">
        <v>0</v>
      </c>
      <c r="AI187">
        <v>77.650000000000006</v>
      </c>
      <c r="AJ187">
        <v>70.7</v>
      </c>
      <c r="AK187">
        <v>77.72</v>
      </c>
      <c r="AL187">
        <v>78.66</v>
      </c>
      <c r="AM187">
        <v>79</v>
      </c>
      <c r="AN187">
        <v>77.03</v>
      </c>
      <c r="AO187">
        <v>79</v>
      </c>
      <c r="AP187">
        <v>78.66</v>
      </c>
      <c r="AQ187">
        <v>7</v>
      </c>
      <c r="AR187">
        <v>7</v>
      </c>
      <c r="AS187">
        <v>7</v>
      </c>
      <c r="AT187">
        <v>7</v>
      </c>
      <c r="AU187">
        <v>7</v>
      </c>
      <c r="AV187">
        <v>7</v>
      </c>
      <c r="AW187">
        <v>7</v>
      </c>
      <c r="AX187">
        <v>5.37</v>
      </c>
      <c r="AY187">
        <v>37.5</v>
      </c>
      <c r="AZ187">
        <v>37.5</v>
      </c>
      <c r="BA187">
        <v>37.5</v>
      </c>
      <c r="BB187">
        <v>37.5</v>
      </c>
      <c r="BC187">
        <v>37.5</v>
      </c>
      <c r="BD187">
        <v>37.5</v>
      </c>
      <c r="BE187">
        <v>37.5</v>
      </c>
      <c r="BF187">
        <v>37.5</v>
      </c>
      <c r="BG187">
        <v>20</v>
      </c>
      <c r="BH187">
        <v>20</v>
      </c>
      <c r="BI187">
        <v>20</v>
      </c>
      <c r="BJ187">
        <v>20</v>
      </c>
      <c r="BK187">
        <v>20</v>
      </c>
      <c r="BL187">
        <v>20</v>
      </c>
      <c r="BM187">
        <v>20</v>
      </c>
      <c r="BN187">
        <v>20</v>
      </c>
      <c r="BO187">
        <v>9</v>
      </c>
      <c r="BP187">
        <v>2</v>
      </c>
      <c r="BQ187">
        <v>0</v>
      </c>
      <c r="BR187">
        <v>0</v>
      </c>
      <c r="BS187">
        <v>29</v>
      </c>
      <c r="BT187">
        <v>29</v>
      </c>
    </row>
    <row r="188" spans="1:72" x14ac:dyDescent="0.25">
      <c r="A188">
        <v>226</v>
      </c>
      <c r="B188" t="s">
        <v>362</v>
      </c>
      <c r="C188">
        <v>0</v>
      </c>
      <c r="D188">
        <v>0</v>
      </c>
      <c r="E188">
        <v>0</v>
      </c>
      <c r="F188">
        <v>0</v>
      </c>
      <c r="G188">
        <v>0</v>
      </c>
      <c r="H188">
        <v>0</v>
      </c>
      <c r="I188">
        <v>0</v>
      </c>
      <c r="J188">
        <v>0</v>
      </c>
      <c r="K188">
        <v>0</v>
      </c>
      <c r="L188">
        <v>0</v>
      </c>
      <c r="M188">
        <v>0</v>
      </c>
      <c r="N188">
        <v>0</v>
      </c>
      <c r="O188">
        <v>0</v>
      </c>
      <c r="P188">
        <v>0</v>
      </c>
      <c r="Q188">
        <v>0</v>
      </c>
      <c r="R188">
        <v>0</v>
      </c>
      <c r="S188">
        <v>0</v>
      </c>
      <c r="T188">
        <v>0</v>
      </c>
      <c r="U188">
        <v>0</v>
      </c>
      <c r="V188">
        <v>0</v>
      </c>
      <c r="W188">
        <v>0</v>
      </c>
      <c r="X188">
        <v>0</v>
      </c>
      <c r="Y188">
        <v>0</v>
      </c>
      <c r="Z188">
        <v>0</v>
      </c>
      <c r="AA188">
        <v>0</v>
      </c>
      <c r="AB188">
        <v>0</v>
      </c>
      <c r="AC188">
        <v>0</v>
      </c>
      <c r="AD188">
        <v>0</v>
      </c>
      <c r="AE188">
        <v>0</v>
      </c>
      <c r="AF188">
        <v>0</v>
      </c>
      <c r="AG188">
        <v>0</v>
      </c>
      <c r="AH188">
        <v>0</v>
      </c>
      <c r="AI188">
        <v>77</v>
      </c>
      <c r="AJ188">
        <v>77</v>
      </c>
      <c r="AK188">
        <v>77</v>
      </c>
      <c r="AL188">
        <v>77</v>
      </c>
      <c r="AM188">
        <v>77</v>
      </c>
      <c r="AN188">
        <v>77</v>
      </c>
      <c r="AO188">
        <v>77</v>
      </c>
      <c r="AP188">
        <v>77</v>
      </c>
      <c r="AQ188">
        <v>5</v>
      </c>
      <c r="AR188">
        <v>5</v>
      </c>
      <c r="AS188">
        <v>5</v>
      </c>
      <c r="AT188">
        <v>5</v>
      </c>
      <c r="AU188">
        <v>5</v>
      </c>
      <c r="AV188">
        <v>5</v>
      </c>
      <c r="AW188">
        <v>5</v>
      </c>
      <c r="AX188">
        <v>5</v>
      </c>
      <c r="AY188">
        <v>42.5</v>
      </c>
      <c r="AZ188">
        <v>42.5</v>
      </c>
      <c r="BA188">
        <v>42.5</v>
      </c>
      <c r="BB188">
        <v>42.5</v>
      </c>
      <c r="BC188">
        <v>42.5</v>
      </c>
      <c r="BD188">
        <v>42.5</v>
      </c>
      <c r="BE188">
        <v>42.5</v>
      </c>
      <c r="BF188">
        <v>42.5</v>
      </c>
      <c r="BG188">
        <v>20</v>
      </c>
      <c r="BH188">
        <v>20</v>
      </c>
      <c r="BI188">
        <v>20</v>
      </c>
      <c r="BJ188">
        <v>20</v>
      </c>
      <c r="BK188">
        <v>20</v>
      </c>
      <c r="BL188">
        <v>20</v>
      </c>
      <c r="BM188">
        <v>20</v>
      </c>
      <c r="BN188">
        <v>20</v>
      </c>
      <c r="BO188">
        <v>7</v>
      </c>
      <c r="BP188">
        <v>0</v>
      </c>
      <c r="BQ188">
        <v>5</v>
      </c>
      <c r="BR188">
        <v>0</v>
      </c>
      <c r="BS188">
        <v>29</v>
      </c>
      <c r="BT188">
        <v>29</v>
      </c>
    </row>
    <row r="189" spans="1:72" x14ac:dyDescent="0.25">
      <c r="A189">
        <v>227</v>
      </c>
      <c r="B189" t="s">
        <v>363</v>
      </c>
      <c r="C189">
        <v>0</v>
      </c>
      <c r="D189">
        <v>0</v>
      </c>
      <c r="E189">
        <v>0</v>
      </c>
      <c r="F189">
        <v>0</v>
      </c>
      <c r="G189">
        <v>0</v>
      </c>
      <c r="H189">
        <v>0</v>
      </c>
      <c r="I189">
        <v>0</v>
      </c>
      <c r="J189">
        <v>0</v>
      </c>
      <c r="K189">
        <v>0</v>
      </c>
      <c r="L189">
        <v>0</v>
      </c>
      <c r="M189">
        <v>0</v>
      </c>
      <c r="N189">
        <v>0</v>
      </c>
      <c r="O189">
        <v>0</v>
      </c>
      <c r="P189">
        <v>0</v>
      </c>
      <c r="Q189">
        <v>0</v>
      </c>
      <c r="R189">
        <v>0</v>
      </c>
      <c r="S189">
        <v>0</v>
      </c>
      <c r="T189">
        <v>0</v>
      </c>
      <c r="U189">
        <v>0</v>
      </c>
      <c r="V189">
        <v>0</v>
      </c>
      <c r="W189">
        <v>0</v>
      </c>
      <c r="X189">
        <v>0</v>
      </c>
      <c r="Y189">
        <v>0</v>
      </c>
      <c r="Z189">
        <v>0</v>
      </c>
      <c r="AA189">
        <v>0</v>
      </c>
      <c r="AB189">
        <v>0</v>
      </c>
      <c r="AC189">
        <v>0</v>
      </c>
      <c r="AD189">
        <v>0</v>
      </c>
      <c r="AE189">
        <v>0</v>
      </c>
      <c r="AF189">
        <v>0</v>
      </c>
      <c r="AG189">
        <v>0</v>
      </c>
      <c r="AH189">
        <v>0</v>
      </c>
      <c r="AI189">
        <v>45</v>
      </c>
      <c r="AJ189">
        <v>45</v>
      </c>
      <c r="AK189">
        <v>45</v>
      </c>
      <c r="AL189">
        <v>45</v>
      </c>
      <c r="AM189">
        <v>45</v>
      </c>
      <c r="AN189">
        <v>45</v>
      </c>
      <c r="AO189">
        <v>45</v>
      </c>
      <c r="AP189">
        <v>45</v>
      </c>
      <c r="AQ189">
        <v>10</v>
      </c>
      <c r="AR189">
        <v>10</v>
      </c>
      <c r="AS189">
        <v>10</v>
      </c>
      <c r="AT189">
        <v>10</v>
      </c>
      <c r="AU189">
        <v>10</v>
      </c>
      <c r="AV189">
        <v>10</v>
      </c>
      <c r="AW189">
        <v>10</v>
      </c>
      <c r="AX189">
        <v>10</v>
      </c>
      <c r="AY189">
        <v>0</v>
      </c>
      <c r="AZ189">
        <v>0</v>
      </c>
      <c r="BA189">
        <v>0</v>
      </c>
      <c r="BB189">
        <v>0</v>
      </c>
      <c r="BC189">
        <v>0</v>
      </c>
      <c r="BD189">
        <v>0</v>
      </c>
      <c r="BE189">
        <v>0</v>
      </c>
      <c r="BF189">
        <v>0</v>
      </c>
      <c r="BG189">
        <v>0</v>
      </c>
      <c r="BH189">
        <v>0</v>
      </c>
      <c r="BI189">
        <v>0</v>
      </c>
      <c r="BJ189">
        <v>0</v>
      </c>
      <c r="BK189">
        <v>0</v>
      </c>
      <c r="BL189">
        <v>0</v>
      </c>
      <c r="BM189">
        <v>0</v>
      </c>
      <c r="BN189">
        <v>0</v>
      </c>
      <c r="BO189">
        <v>0</v>
      </c>
      <c r="BP189">
        <v>0</v>
      </c>
      <c r="BQ189">
        <v>0</v>
      </c>
      <c r="BR189">
        <v>0</v>
      </c>
      <c r="BS189">
        <v>170</v>
      </c>
      <c r="BT189">
        <v>29</v>
      </c>
    </row>
    <row r="190" spans="1:72" x14ac:dyDescent="0.25">
      <c r="A190">
        <v>228</v>
      </c>
      <c r="B190" t="s">
        <v>364</v>
      </c>
      <c r="C190">
        <v>0</v>
      </c>
      <c r="D190">
        <v>0</v>
      </c>
      <c r="E190">
        <v>0</v>
      </c>
      <c r="F190">
        <v>0</v>
      </c>
      <c r="G190">
        <v>0</v>
      </c>
      <c r="H190">
        <v>0</v>
      </c>
      <c r="I190">
        <v>0</v>
      </c>
      <c r="J190">
        <v>0</v>
      </c>
      <c r="K190">
        <v>0</v>
      </c>
      <c r="L190">
        <v>0</v>
      </c>
      <c r="M190">
        <v>0</v>
      </c>
      <c r="N190">
        <v>0</v>
      </c>
      <c r="O190">
        <v>0</v>
      </c>
      <c r="P190">
        <v>0</v>
      </c>
      <c r="Q190">
        <v>0</v>
      </c>
      <c r="R190">
        <v>0</v>
      </c>
      <c r="S190">
        <v>0</v>
      </c>
      <c r="T190">
        <v>0</v>
      </c>
      <c r="U190">
        <v>0</v>
      </c>
      <c r="V190">
        <v>0</v>
      </c>
      <c r="W190">
        <v>0</v>
      </c>
      <c r="X190">
        <v>0</v>
      </c>
      <c r="Y190">
        <v>0</v>
      </c>
      <c r="Z190">
        <v>0</v>
      </c>
      <c r="AA190">
        <v>0</v>
      </c>
      <c r="AB190">
        <v>0</v>
      </c>
      <c r="AC190">
        <v>0</v>
      </c>
      <c r="AD190">
        <v>0</v>
      </c>
      <c r="AE190">
        <v>0</v>
      </c>
      <c r="AF190">
        <v>0</v>
      </c>
      <c r="AG190">
        <v>0</v>
      </c>
      <c r="AH190">
        <v>0</v>
      </c>
      <c r="AI190">
        <v>34</v>
      </c>
      <c r="AJ190">
        <v>34</v>
      </c>
      <c r="AK190">
        <v>34</v>
      </c>
      <c r="AL190">
        <v>34</v>
      </c>
      <c r="AM190">
        <v>34</v>
      </c>
      <c r="AN190">
        <v>34</v>
      </c>
      <c r="AO190">
        <v>34</v>
      </c>
      <c r="AP190">
        <v>34</v>
      </c>
      <c r="AQ190">
        <v>25</v>
      </c>
      <c r="AR190">
        <v>25</v>
      </c>
      <c r="AS190">
        <v>25</v>
      </c>
      <c r="AT190">
        <v>25</v>
      </c>
      <c r="AU190">
        <v>25</v>
      </c>
      <c r="AV190">
        <v>25</v>
      </c>
      <c r="AW190">
        <v>25</v>
      </c>
      <c r="AX190">
        <v>25</v>
      </c>
      <c r="AY190">
        <v>0</v>
      </c>
      <c r="AZ190">
        <v>0</v>
      </c>
      <c r="BA190">
        <v>0</v>
      </c>
      <c r="BB190">
        <v>0</v>
      </c>
      <c r="BC190">
        <v>0</v>
      </c>
      <c r="BD190">
        <v>0</v>
      </c>
      <c r="BE190">
        <v>0</v>
      </c>
      <c r="BF190">
        <v>0</v>
      </c>
      <c r="BG190">
        <v>49</v>
      </c>
      <c r="BH190">
        <v>49</v>
      </c>
      <c r="BI190">
        <v>49</v>
      </c>
      <c r="BJ190">
        <v>49</v>
      </c>
      <c r="BK190">
        <v>49</v>
      </c>
      <c r="BL190">
        <v>49</v>
      </c>
      <c r="BM190">
        <v>49</v>
      </c>
      <c r="BN190">
        <v>49</v>
      </c>
      <c r="BO190">
        <v>9</v>
      </c>
      <c r="BP190">
        <v>0</v>
      </c>
      <c r="BQ190">
        <v>0</v>
      </c>
      <c r="BR190">
        <v>4</v>
      </c>
      <c r="BS190">
        <v>32</v>
      </c>
      <c r="BT190">
        <v>32</v>
      </c>
    </row>
    <row r="191" spans="1:72" x14ac:dyDescent="0.25">
      <c r="A191">
        <v>229</v>
      </c>
      <c r="B191" t="s">
        <v>365</v>
      </c>
      <c r="C191">
        <v>0</v>
      </c>
      <c r="D191">
        <v>0</v>
      </c>
      <c r="E191">
        <v>0</v>
      </c>
      <c r="F191">
        <v>0</v>
      </c>
      <c r="G191">
        <v>0</v>
      </c>
      <c r="H191">
        <v>0</v>
      </c>
      <c r="I191">
        <v>0</v>
      </c>
      <c r="J191">
        <v>0</v>
      </c>
      <c r="K191">
        <v>0</v>
      </c>
      <c r="L191">
        <v>0</v>
      </c>
      <c r="M191">
        <v>0</v>
      </c>
      <c r="N191">
        <v>0</v>
      </c>
      <c r="O191">
        <v>0</v>
      </c>
      <c r="P191">
        <v>0</v>
      </c>
      <c r="Q191">
        <v>0</v>
      </c>
      <c r="R191">
        <v>11.8</v>
      </c>
      <c r="S191">
        <v>0</v>
      </c>
      <c r="T191">
        <v>0</v>
      </c>
      <c r="U191">
        <v>0</v>
      </c>
      <c r="V191">
        <v>0</v>
      </c>
      <c r="W191">
        <v>0</v>
      </c>
      <c r="X191">
        <v>0</v>
      </c>
      <c r="Y191">
        <v>0</v>
      </c>
      <c r="Z191">
        <v>0</v>
      </c>
      <c r="AA191">
        <v>0</v>
      </c>
      <c r="AB191">
        <v>0</v>
      </c>
      <c r="AC191">
        <v>0</v>
      </c>
      <c r="AD191">
        <v>0</v>
      </c>
      <c r="AE191">
        <v>0</v>
      </c>
      <c r="AF191">
        <v>0</v>
      </c>
      <c r="AG191">
        <v>0</v>
      </c>
      <c r="AH191">
        <v>0</v>
      </c>
      <c r="AI191">
        <v>100</v>
      </c>
      <c r="AJ191">
        <v>100</v>
      </c>
      <c r="AK191">
        <v>100</v>
      </c>
      <c r="AL191">
        <v>100</v>
      </c>
      <c r="AM191">
        <v>100</v>
      </c>
      <c r="AN191">
        <v>100</v>
      </c>
      <c r="AO191">
        <v>100</v>
      </c>
      <c r="AP191">
        <v>100</v>
      </c>
      <c r="AQ191">
        <v>104</v>
      </c>
      <c r="AR191">
        <v>104</v>
      </c>
      <c r="AS191">
        <v>104</v>
      </c>
      <c r="AT191">
        <v>104</v>
      </c>
      <c r="AU191">
        <v>104</v>
      </c>
      <c r="AV191">
        <v>104</v>
      </c>
      <c r="AW191">
        <v>104</v>
      </c>
      <c r="AX191">
        <v>92.2</v>
      </c>
      <c r="AY191">
        <v>14</v>
      </c>
      <c r="AZ191">
        <v>14</v>
      </c>
      <c r="BA191">
        <v>14</v>
      </c>
      <c r="BB191">
        <v>14</v>
      </c>
      <c r="BC191">
        <v>14</v>
      </c>
      <c r="BD191">
        <v>14</v>
      </c>
      <c r="BE191">
        <v>14</v>
      </c>
      <c r="BF191">
        <v>14</v>
      </c>
      <c r="BG191">
        <v>35</v>
      </c>
      <c r="BH191">
        <v>35</v>
      </c>
      <c r="BI191">
        <v>35</v>
      </c>
      <c r="BJ191">
        <v>35</v>
      </c>
      <c r="BK191">
        <v>35</v>
      </c>
      <c r="BL191">
        <v>35</v>
      </c>
      <c r="BM191">
        <v>35</v>
      </c>
      <c r="BN191">
        <v>35</v>
      </c>
      <c r="BO191">
        <v>0</v>
      </c>
      <c r="BP191">
        <v>4</v>
      </c>
      <c r="BQ191">
        <v>4</v>
      </c>
      <c r="BR191">
        <v>0</v>
      </c>
      <c r="BS191">
        <v>81</v>
      </c>
      <c r="BT191">
        <v>32</v>
      </c>
    </row>
    <row r="192" spans="1:72" x14ac:dyDescent="0.25">
      <c r="A192">
        <v>230</v>
      </c>
      <c r="B192" t="s">
        <v>366</v>
      </c>
      <c r="C192">
        <v>0</v>
      </c>
      <c r="D192">
        <v>0</v>
      </c>
      <c r="E192">
        <v>0</v>
      </c>
      <c r="F192">
        <v>0</v>
      </c>
      <c r="G192">
        <v>0</v>
      </c>
      <c r="H192">
        <v>0</v>
      </c>
      <c r="I192">
        <v>0</v>
      </c>
      <c r="J192">
        <v>0</v>
      </c>
      <c r="K192">
        <v>0</v>
      </c>
      <c r="L192">
        <v>0</v>
      </c>
      <c r="M192">
        <v>0</v>
      </c>
      <c r="N192">
        <v>0</v>
      </c>
      <c r="O192">
        <v>0</v>
      </c>
      <c r="P192">
        <v>0</v>
      </c>
      <c r="Q192">
        <v>0</v>
      </c>
      <c r="R192">
        <v>0</v>
      </c>
      <c r="S192">
        <v>0</v>
      </c>
      <c r="T192">
        <v>0</v>
      </c>
      <c r="U192">
        <v>0</v>
      </c>
      <c r="V192">
        <v>0</v>
      </c>
      <c r="W192">
        <v>0</v>
      </c>
      <c r="X192">
        <v>0</v>
      </c>
      <c r="Y192">
        <v>0</v>
      </c>
      <c r="Z192">
        <v>0</v>
      </c>
      <c r="AA192">
        <v>0</v>
      </c>
      <c r="AB192">
        <v>0</v>
      </c>
      <c r="AC192">
        <v>0</v>
      </c>
      <c r="AD192">
        <v>0</v>
      </c>
      <c r="AE192">
        <v>0</v>
      </c>
      <c r="AF192">
        <v>0</v>
      </c>
      <c r="AG192">
        <v>0</v>
      </c>
      <c r="AH192">
        <v>0</v>
      </c>
      <c r="AI192">
        <v>25</v>
      </c>
      <c r="AJ192">
        <v>25</v>
      </c>
      <c r="AK192">
        <v>25</v>
      </c>
      <c r="AL192">
        <v>25</v>
      </c>
      <c r="AM192">
        <v>25</v>
      </c>
      <c r="AN192">
        <v>25</v>
      </c>
      <c r="AO192">
        <v>25</v>
      </c>
      <c r="AP192">
        <v>25</v>
      </c>
      <c r="AQ192">
        <v>30</v>
      </c>
      <c r="AR192">
        <v>30</v>
      </c>
      <c r="AS192">
        <v>30</v>
      </c>
      <c r="AT192">
        <v>30</v>
      </c>
      <c r="AU192">
        <v>30</v>
      </c>
      <c r="AV192">
        <v>30</v>
      </c>
      <c r="AW192">
        <v>30</v>
      </c>
      <c r="AX192">
        <v>30</v>
      </c>
      <c r="AY192">
        <v>0</v>
      </c>
      <c r="AZ192">
        <v>0</v>
      </c>
      <c r="BA192">
        <v>0</v>
      </c>
      <c r="BB192">
        <v>0</v>
      </c>
      <c r="BC192">
        <v>0</v>
      </c>
      <c r="BD192">
        <v>0</v>
      </c>
      <c r="BE192">
        <v>0</v>
      </c>
      <c r="BF192">
        <v>0</v>
      </c>
      <c r="BG192">
        <v>50</v>
      </c>
      <c r="BH192">
        <v>50</v>
      </c>
      <c r="BI192">
        <v>50</v>
      </c>
      <c r="BJ192">
        <v>50</v>
      </c>
      <c r="BK192">
        <v>50</v>
      </c>
      <c r="BL192">
        <v>50</v>
      </c>
      <c r="BM192">
        <v>50</v>
      </c>
      <c r="BN192">
        <v>50</v>
      </c>
      <c r="BO192">
        <v>0</v>
      </c>
      <c r="BP192">
        <v>5</v>
      </c>
      <c r="BQ192">
        <v>0</v>
      </c>
      <c r="BR192">
        <v>5</v>
      </c>
      <c r="BS192">
        <v>32</v>
      </c>
      <c r="BT192">
        <v>32</v>
      </c>
    </row>
    <row r="193" spans="1:72" x14ac:dyDescent="0.25">
      <c r="A193">
        <v>231</v>
      </c>
      <c r="B193" t="s">
        <v>367</v>
      </c>
      <c r="C193">
        <v>0</v>
      </c>
      <c r="D193">
        <v>0</v>
      </c>
      <c r="E193">
        <v>0</v>
      </c>
      <c r="F193">
        <v>0</v>
      </c>
      <c r="G193">
        <v>0</v>
      </c>
      <c r="H193">
        <v>0</v>
      </c>
      <c r="I193">
        <v>0</v>
      </c>
      <c r="J193">
        <v>0</v>
      </c>
      <c r="K193">
        <v>0</v>
      </c>
      <c r="L193">
        <v>0</v>
      </c>
      <c r="M193">
        <v>0</v>
      </c>
      <c r="N193">
        <v>0</v>
      </c>
      <c r="O193">
        <v>0</v>
      </c>
      <c r="P193">
        <v>0</v>
      </c>
      <c r="Q193">
        <v>0</v>
      </c>
      <c r="R193">
        <v>0</v>
      </c>
      <c r="S193">
        <v>0</v>
      </c>
      <c r="T193">
        <v>0</v>
      </c>
      <c r="U193">
        <v>0</v>
      </c>
      <c r="V193">
        <v>0</v>
      </c>
      <c r="W193">
        <v>0</v>
      </c>
      <c r="X193">
        <v>0</v>
      </c>
      <c r="Y193">
        <v>0</v>
      </c>
      <c r="Z193">
        <v>0</v>
      </c>
      <c r="AA193">
        <v>0</v>
      </c>
      <c r="AB193">
        <v>0</v>
      </c>
      <c r="AC193">
        <v>0</v>
      </c>
      <c r="AD193">
        <v>0</v>
      </c>
      <c r="AE193">
        <v>0</v>
      </c>
      <c r="AF193">
        <v>0</v>
      </c>
      <c r="AG193">
        <v>0</v>
      </c>
      <c r="AH193">
        <v>0</v>
      </c>
      <c r="AI193">
        <v>0</v>
      </c>
      <c r="AJ193">
        <v>0</v>
      </c>
      <c r="AK193">
        <v>0</v>
      </c>
      <c r="AL193">
        <v>0</v>
      </c>
      <c r="AM193">
        <v>0</v>
      </c>
      <c r="AN193">
        <v>0</v>
      </c>
      <c r="AO193">
        <v>0</v>
      </c>
      <c r="AP193">
        <v>0</v>
      </c>
      <c r="AQ193">
        <v>0</v>
      </c>
      <c r="AR193">
        <v>0</v>
      </c>
      <c r="AS193">
        <v>0</v>
      </c>
      <c r="AT193">
        <v>0</v>
      </c>
      <c r="AU193">
        <v>0</v>
      </c>
      <c r="AV193">
        <v>0</v>
      </c>
      <c r="AW193">
        <v>0</v>
      </c>
      <c r="AX193">
        <v>0</v>
      </c>
      <c r="AY193">
        <v>0</v>
      </c>
      <c r="AZ193">
        <v>0</v>
      </c>
      <c r="BA193">
        <v>0</v>
      </c>
      <c r="BB193">
        <v>0</v>
      </c>
      <c r="BC193">
        <v>0</v>
      </c>
      <c r="BD193">
        <v>0</v>
      </c>
      <c r="BE193">
        <v>0</v>
      </c>
      <c r="BF193">
        <v>0</v>
      </c>
      <c r="BG193">
        <v>0</v>
      </c>
      <c r="BH193">
        <v>0</v>
      </c>
      <c r="BI193">
        <v>0</v>
      </c>
      <c r="BJ193">
        <v>0</v>
      </c>
      <c r="BK193">
        <v>0</v>
      </c>
      <c r="BL193">
        <v>0</v>
      </c>
      <c r="BM193">
        <v>0</v>
      </c>
      <c r="BN193">
        <v>0</v>
      </c>
      <c r="BO193">
        <v>0</v>
      </c>
      <c r="BP193">
        <v>0</v>
      </c>
      <c r="BQ193">
        <v>0</v>
      </c>
      <c r="BR193">
        <v>0</v>
      </c>
      <c r="BS193">
        <v>55</v>
      </c>
      <c r="BT193">
        <v>55</v>
      </c>
    </row>
    <row r="194" spans="1:72" x14ac:dyDescent="0.25">
      <c r="A194">
        <v>232</v>
      </c>
      <c r="B194" t="s">
        <v>368</v>
      </c>
      <c r="C194">
        <v>0</v>
      </c>
      <c r="D194">
        <v>0</v>
      </c>
      <c r="E194">
        <v>0</v>
      </c>
      <c r="F194">
        <v>0</v>
      </c>
      <c r="G194">
        <v>0</v>
      </c>
      <c r="H194">
        <v>0</v>
      </c>
      <c r="I194">
        <v>0</v>
      </c>
      <c r="J194">
        <v>0</v>
      </c>
      <c r="K194">
        <v>0</v>
      </c>
      <c r="L194">
        <v>0</v>
      </c>
      <c r="M194">
        <v>0</v>
      </c>
      <c r="N194">
        <v>0</v>
      </c>
      <c r="O194">
        <v>0</v>
      </c>
      <c r="P194">
        <v>0</v>
      </c>
      <c r="Q194">
        <v>0</v>
      </c>
      <c r="R194">
        <v>0</v>
      </c>
      <c r="S194">
        <v>0</v>
      </c>
      <c r="T194">
        <v>0</v>
      </c>
      <c r="U194">
        <v>0</v>
      </c>
      <c r="V194">
        <v>0</v>
      </c>
      <c r="W194">
        <v>0</v>
      </c>
      <c r="X194">
        <v>0</v>
      </c>
      <c r="Y194">
        <v>0</v>
      </c>
      <c r="Z194">
        <v>0</v>
      </c>
      <c r="AA194">
        <v>0</v>
      </c>
      <c r="AB194">
        <v>0</v>
      </c>
      <c r="AC194">
        <v>0</v>
      </c>
      <c r="AD194">
        <v>0</v>
      </c>
      <c r="AE194">
        <v>0</v>
      </c>
      <c r="AF194">
        <v>0</v>
      </c>
      <c r="AG194">
        <v>0</v>
      </c>
      <c r="AH194">
        <v>0</v>
      </c>
      <c r="AI194">
        <v>73</v>
      </c>
      <c r="AJ194">
        <v>73</v>
      </c>
      <c r="AK194">
        <v>73</v>
      </c>
      <c r="AL194">
        <v>73</v>
      </c>
      <c r="AM194">
        <v>73</v>
      </c>
      <c r="AN194">
        <v>73</v>
      </c>
      <c r="AO194">
        <v>73</v>
      </c>
      <c r="AP194">
        <v>73</v>
      </c>
      <c r="AQ194">
        <v>0</v>
      </c>
      <c r="AR194">
        <v>0</v>
      </c>
      <c r="AS194">
        <v>0</v>
      </c>
      <c r="AT194">
        <v>0</v>
      </c>
      <c r="AU194">
        <v>0</v>
      </c>
      <c r="AV194">
        <v>0</v>
      </c>
      <c r="AW194">
        <v>0</v>
      </c>
      <c r="AX194">
        <v>0</v>
      </c>
      <c r="AY194">
        <v>25</v>
      </c>
      <c r="AZ194">
        <v>25</v>
      </c>
      <c r="BA194">
        <v>25</v>
      </c>
      <c r="BB194">
        <v>25</v>
      </c>
      <c r="BC194">
        <v>25</v>
      </c>
      <c r="BD194">
        <v>25</v>
      </c>
      <c r="BE194">
        <v>25</v>
      </c>
      <c r="BF194">
        <v>25</v>
      </c>
      <c r="BG194">
        <v>0</v>
      </c>
      <c r="BH194">
        <v>0</v>
      </c>
      <c r="BI194">
        <v>0</v>
      </c>
      <c r="BJ194">
        <v>0</v>
      </c>
      <c r="BK194">
        <v>0</v>
      </c>
      <c r="BL194">
        <v>0</v>
      </c>
      <c r="BM194">
        <v>0</v>
      </c>
      <c r="BN194">
        <v>0</v>
      </c>
      <c r="BO194">
        <v>3</v>
      </c>
      <c r="BP194">
        <v>0</v>
      </c>
      <c r="BQ194">
        <v>0</v>
      </c>
      <c r="BR194">
        <v>0</v>
      </c>
      <c r="BS194">
        <v>12</v>
      </c>
      <c r="BT194">
        <v>55</v>
      </c>
    </row>
    <row r="195" spans="1:72" x14ac:dyDescent="0.25">
      <c r="A195">
        <v>233</v>
      </c>
      <c r="B195" t="s">
        <v>369</v>
      </c>
      <c r="C195">
        <v>0</v>
      </c>
      <c r="D195">
        <v>0</v>
      </c>
      <c r="E195">
        <v>0</v>
      </c>
      <c r="F195">
        <v>0</v>
      </c>
      <c r="G195">
        <v>0</v>
      </c>
      <c r="H195">
        <v>0</v>
      </c>
      <c r="I195">
        <v>0</v>
      </c>
      <c r="J195">
        <v>0</v>
      </c>
      <c r="K195">
        <v>0</v>
      </c>
      <c r="L195">
        <v>0</v>
      </c>
      <c r="M195">
        <v>0</v>
      </c>
      <c r="N195">
        <v>0</v>
      </c>
      <c r="O195">
        <v>0</v>
      </c>
      <c r="P195">
        <v>0</v>
      </c>
      <c r="Q195">
        <v>0</v>
      </c>
      <c r="R195">
        <v>0</v>
      </c>
      <c r="S195">
        <v>0</v>
      </c>
      <c r="T195">
        <v>0</v>
      </c>
      <c r="U195">
        <v>0</v>
      </c>
      <c r="V195">
        <v>0</v>
      </c>
      <c r="W195">
        <v>0</v>
      </c>
      <c r="X195">
        <v>0</v>
      </c>
      <c r="Y195">
        <v>0</v>
      </c>
      <c r="Z195">
        <v>0</v>
      </c>
      <c r="AA195">
        <v>0</v>
      </c>
      <c r="AB195">
        <v>0</v>
      </c>
      <c r="AC195">
        <v>0</v>
      </c>
      <c r="AD195">
        <v>0</v>
      </c>
      <c r="AE195">
        <v>0</v>
      </c>
      <c r="AF195">
        <v>0</v>
      </c>
      <c r="AG195">
        <v>0</v>
      </c>
      <c r="AH195">
        <v>0</v>
      </c>
      <c r="AI195">
        <v>70</v>
      </c>
      <c r="AJ195">
        <v>70</v>
      </c>
      <c r="AK195">
        <v>70</v>
      </c>
      <c r="AL195">
        <v>70</v>
      </c>
      <c r="AM195">
        <v>70</v>
      </c>
      <c r="AN195">
        <v>70</v>
      </c>
      <c r="AO195">
        <v>70</v>
      </c>
      <c r="AP195">
        <v>70</v>
      </c>
      <c r="AQ195">
        <v>0</v>
      </c>
      <c r="AR195">
        <v>0</v>
      </c>
      <c r="AS195">
        <v>0</v>
      </c>
      <c r="AT195">
        <v>0</v>
      </c>
      <c r="AU195">
        <v>0</v>
      </c>
      <c r="AV195">
        <v>0</v>
      </c>
      <c r="AW195">
        <v>0</v>
      </c>
      <c r="AX195">
        <v>0</v>
      </c>
      <c r="AY195">
        <v>25</v>
      </c>
      <c r="AZ195">
        <v>25</v>
      </c>
      <c r="BA195">
        <v>25</v>
      </c>
      <c r="BB195">
        <v>25</v>
      </c>
      <c r="BC195">
        <v>25</v>
      </c>
      <c r="BD195">
        <v>25</v>
      </c>
      <c r="BE195">
        <v>25</v>
      </c>
      <c r="BF195">
        <v>25</v>
      </c>
      <c r="BG195">
        <v>0</v>
      </c>
      <c r="BH195">
        <v>0</v>
      </c>
      <c r="BI195">
        <v>0</v>
      </c>
      <c r="BJ195">
        <v>0</v>
      </c>
      <c r="BK195">
        <v>0</v>
      </c>
      <c r="BL195">
        <v>0</v>
      </c>
      <c r="BM195">
        <v>0</v>
      </c>
      <c r="BN195">
        <v>0</v>
      </c>
      <c r="BO195">
        <v>0</v>
      </c>
      <c r="BP195">
        <v>0</v>
      </c>
      <c r="BQ195">
        <v>0</v>
      </c>
      <c r="BR195">
        <v>0</v>
      </c>
      <c r="BS195">
        <v>12</v>
      </c>
      <c r="BT195">
        <v>55</v>
      </c>
    </row>
    <row r="196" spans="1:72" x14ac:dyDescent="0.25">
      <c r="A196">
        <v>235</v>
      </c>
      <c r="B196" t="s">
        <v>370</v>
      </c>
      <c r="C196">
        <v>0</v>
      </c>
      <c r="D196">
        <v>0</v>
      </c>
      <c r="E196">
        <v>0</v>
      </c>
      <c r="F196">
        <v>0</v>
      </c>
      <c r="G196">
        <v>0</v>
      </c>
      <c r="H196">
        <v>0</v>
      </c>
      <c r="I196">
        <v>0</v>
      </c>
      <c r="J196">
        <v>0</v>
      </c>
      <c r="K196">
        <v>0</v>
      </c>
      <c r="L196">
        <v>0</v>
      </c>
      <c r="M196">
        <v>0</v>
      </c>
      <c r="N196">
        <v>0</v>
      </c>
      <c r="O196">
        <v>0</v>
      </c>
      <c r="P196">
        <v>0</v>
      </c>
      <c r="Q196">
        <v>0</v>
      </c>
      <c r="R196">
        <v>0</v>
      </c>
      <c r="S196">
        <v>0</v>
      </c>
      <c r="T196">
        <v>0</v>
      </c>
      <c r="U196">
        <v>0</v>
      </c>
      <c r="V196">
        <v>0</v>
      </c>
      <c r="W196">
        <v>0</v>
      </c>
      <c r="X196">
        <v>0</v>
      </c>
      <c r="Y196">
        <v>0</v>
      </c>
      <c r="Z196">
        <v>0</v>
      </c>
      <c r="AA196">
        <v>0</v>
      </c>
      <c r="AB196">
        <v>0</v>
      </c>
      <c r="AC196">
        <v>0</v>
      </c>
      <c r="AD196">
        <v>0</v>
      </c>
      <c r="AE196">
        <v>0</v>
      </c>
      <c r="AF196">
        <v>0</v>
      </c>
      <c r="AG196">
        <v>0</v>
      </c>
      <c r="AH196">
        <v>0</v>
      </c>
      <c r="AI196">
        <v>70</v>
      </c>
      <c r="AJ196">
        <v>70</v>
      </c>
      <c r="AK196">
        <v>70</v>
      </c>
      <c r="AL196">
        <v>70</v>
      </c>
      <c r="AM196">
        <v>70</v>
      </c>
      <c r="AN196">
        <v>70</v>
      </c>
      <c r="AO196">
        <v>70</v>
      </c>
      <c r="AP196">
        <v>70</v>
      </c>
      <c r="AQ196">
        <v>0</v>
      </c>
      <c r="AR196">
        <v>0</v>
      </c>
      <c r="AS196">
        <v>0</v>
      </c>
      <c r="AT196">
        <v>0</v>
      </c>
      <c r="AU196">
        <v>0</v>
      </c>
      <c r="AV196">
        <v>0</v>
      </c>
      <c r="AW196">
        <v>0</v>
      </c>
      <c r="AX196">
        <v>0</v>
      </c>
      <c r="AY196">
        <v>27</v>
      </c>
      <c r="AZ196">
        <v>27</v>
      </c>
      <c r="BA196">
        <v>27</v>
      </c>
      <c r="BB196">
        <v>27</v>
      </c>
      <c r="BC196">
        <v>27</v>
      </c>
      <c r="BD196">
        <v>27</v>
      </c>
      <c r="BE196">
        <v>27</v>
      </c>
      <c r="BF196">
        <v>27</v>
      </c>
      <c r="BG196">
        <v>0</v>
      </c>
      <c r="BH196">
        <v>0</v>
      </c>
      <c r="BI196">
        <v>0</v>
      </c>
      <c r="BJ196">
        <v>0</v>
      </c>
      <c r="BK196">
        <v>0</v>
      </c>
      <c r="BL196">
        <v>0</v>
      </c>
      <c r="BM196">
        <v>0</v>
      </c>
      <c r="BN196">
        <v>0</v>
      </c>
      <c r="BO196">
        <v>0</v>
      </c>
      <c r="BP196">
        <v>0</v>
      </c>
      <c r="BQ196">
        <v>2</v>
      </c>
      <c r="BR196">
        <v>0</v>
      </c>
      <c r="BS196">
        <v>12</v>
      </c>
      <c r="BT196">
        <v>55</v>
      </c>
    </row>
    <row r="197" spans="1:72" x14ac:dyDescent="0.25">
      <c r="A197">
        <v>236</v>
      </c>
      <c r="B197" t="s">
        <v>371</v>
      </c>
      <c r="C197">
        <v>0</v>
      </c>
      <c r="D197">
        <v>0</v>
      </c>
      <c r="E197">
        <v>0</v>
      </c>
      <c r="F197">
        <v>0</v>
      </c>
      <c r="G197">
        <v>0</v>
      </c>
      <c r="H197">
        <v>0</v>
      </c>
      <c r="I197">
        <v>0</v>
      </c>
      <c r="J197">
        <v>0</v>
      </c>
      <c r="K197">
        <v>0</v>
      </c>
      <c r="L197">
        <v>0</v>
      </c>
      <c r="M197">
        <v>0</v>
      </c>
      <c r="N197">
        <v>0</v>
      </c>
      <c r="O197">
        <v>0</v>
      </c>
      <c r="P197">
        <v>0</v>
      </c>
      <c r="Q197">
        <v>0</v>
      </c>
      <c r="R197">
        <v>0</v>
      </c>
      <c r="S197">
        <v>0</v>
      </c>
      <c r="T197">
        <v>0</v>
      </c>
      <c r="U197">
        <v>0</v>
      </c>
      <c r="V197">
        <v>0</v>
      </c>
      <c r="W197">
        <v>0</v>
      </c>
      <c r="X197">
        <v>0</v>
      </c>
      <c r="Y197">
        <v>0</v>
      </c>
      <c r="Z197">
        <v>0</v>
      </c>
      <c r="AA197">
        <v>0</v>
      </c>
      <c r="AB197">
        <v>0</v>
      </c>
      <c r="AC197">
        <v>0</v>
      </c>
      <c r="AD197">
        <v>0</v>
      </c>
      <c r="AE197">
        <v>0</v>
      </c>
      <c r="AF197">
        <v>0</v>
      </c>
      <c r="AG197">
        <v>0</v>
      </c>
      <c r="AH197">
        <v>0</v>
      </c>
      <c r="AI197">
        <v>70</v>
      </c>
      <c r="AJ197">
        <v>70</v>
      </c>
      <c r="AK197">
        <v>70</v>
      </c>
      <c r="AL197">
        <v>70</v>
      </c>
      <c r="AM197">
        <v>70</v>
      </c>
      <c r="AN197">
        <v>70</v>
      </c>
      <c r="AO197">
        <v>70</v>
      </c>
      <c r="AP197">
        <v>70</v>
      </c>
      <c r="AQ197">
        <v>0</v>
      </c>
      <c r="AR197">
        <v>0</v>
      </c>
      <c r="AS197">
        <v>0</v>
      </c>
      <c r="AT197">
        <v>0</v>
      </c>
      <c r="AU197">
        <v>0</v>
      </c>
      <c r="AV197">
        <v>0</v>
      </c>
      <c r="AW197">
        <v>0</v>
      </c>
      <c r="AX197">
        <v>0</v>
      </c>
      <c r="AY197">
        <v>25</v>
      </c>
      <c r="AZ197">
        <v>25</v>
      </c>
      <c r="BA197">
        <v>25</v>
      </c>
      <c r="BB197">
        <v>25</v>
      </c>
      <c r="BC197">
        <v>25</v>
      </c>
      <c r="BD197">
        <v>25</v>
      </c>
      <c r="BE197">
        <v>25</v>
      </c>
      <c r="BF197">
        <v>25</v>
      </c>
      <c r="BG197">
        <v>0</v>
      </c>
      <c r="BH197">
        <v>0</v>
      </c>
      <c r="BI197">
        <v>0</v>
      </c>
      <c r="BJ197">
        <v>0</v>
      </c>
      <c r="BK197">
        <v>0</v>
      </c>
      <c r="BL197">
        <v>0</v>
      </c>
      <c r="BM197">
        <v>0</v>
      </c>
      <c r="BN197">
        <v>0</v>
      </c>
      <c r="BO197">
        <v>0</v>
      </c>
      <c r="BP197">
        <v>0</v>
      </c>
      <c r="BQ197">
        <v>0</v>
      </c>
      <c r="BR197">
        <v>0</v>
      </c>
      <c r="BS197">
        <v>12</v>
      </c>
      <c r="BT197">
        <v>55</v>
      </c>
    </row>
    <row r="198" spans="1:72" x14ac:dyDescent="0.25">
      <c r="A198">
        <v>237</v>
      </c>
      <c r="B198" t="s">
        <v>372</v>
      </c>
      <c r="C198">
        <v>0</v>
      </c>
      <c r="D198">
        <v>0</v>
      </c>
      <c r="E198">
        <v>0</v>
      </c>
      <c r="F198">
        <v>0</v>
      </c>
      <c r="G198">
        <v>0</v>
      </c>
      <c r="H198">
        <v>0.24</v>
      </c>
      <c r="I198">
        <v>0</v>
      </c>
      <c r="J198">
        <v>0</v>
      </c>
      <c r="K198">
        <v>0</v>
      </c>
      <c r="L198">
        <v>0</v>
      </c>
      <c r="M198">
        <v>0</v>
      </c>
      <c r="N198">
        <v>0</v>
      </c>
      <c r="O198">
        <v>0</v>
      </c>
      <c r="P198">
        <v>0</v>
      </c>
      <c r="Q198">
        <v>0</v>
      </c>
      <c r="R198">
        <v>0</v>
      </c>
      <c r="S198">
        <v>0</v>
      </c>
      <c r="T198">
        <v>0</v>
      </c>
      <c r="U198">
        <v>0</v>
      </c>
      <c r="V198">
        <v>0</v>
      </c>
      <c r="W198">
        <v>0</v>
      </c>
      <c r="X198">
        <v>0</v>
      </c>
      <c r="Y198">
        <v>0</v>
      </c>
      <c r="Z198">
        <v>0</v>
      </c>
      <c r="AA198">
        <v>0</v>
      </c>
      <c r="AB198">
        <v>0</v>
      </c>
      <c r="AC198">
        <v>0</v>
      </c>
      <c r="AD198">
        <v>0</v>
      </c>
      <c r="AE198">
        <v>0</v>
      </c>
      <c r="AF198">
        <v>0</v>
      </c>
      <c r="AG198">
        <v>0</v>
      </c>
      <c r="AH198">
        <v>0</v>
      </c>
      <c r="AI198">
        <v>100</v>
      </c>
      <c r="AJ198">
        <v>100</v>
      </c>
      <c r="AK198">
        <v>100</v>
      </c>
      <c r="AL198">
        <v>100</v>
      </c>
      <c r="AM198">
        <v>100</v>
      </c>
      <c r="AN198">
        <v>99.76</v>
      </c>
      <c r="AO198">
        <v>100</v>
      </c>
      <c r="AP198">
        <v>100</v>
      </c>
      <c r="AQ198">
        <v>10</v>
      </c>
      <c r="AR198">
        <v>10</v>
      </c>
      <c r="AS198">
        <v>10</v>
      </c>
      <c r="AT198">
        <v>10</v>
      </c>
      <c r="AU198">
        <v>10</v>
      </c>
      <c r="AV198">
        <v>10</v>
      </c>
      <c r="AW198">
        <v>10</v>
      </c>
      <c r="AX198">
        <v>10</v>
      </c>
      <c r="AY198">
        <v>0</v>
      </c>
      <c r="AZ198">
        <v>0</v>
      </c>
      <c r="BA198">
        <v>0</v>
      </c>
      <c r="BB198">
        <v>0</v>
      </c>
      <c r="BC198">
        <v>0</v>
      </c>
      <c r="BD198">
        <v>0</v>
      </c>
      <c r="BE198">
        <v>0</v>
      </c>
      <c r="BF198">
        <v>0</v>
      </c>
      <c r="BG198">
        <v>25</v>
      </c>
      <c r="BH198">
        <v>25</v>
      </c>
      <c r="BI198">
        <v>25</v>
      </c>
      <c r="BJ198">
        <v>25</v>
      </c>
      <c r="BK198">
        <v>25</v>
      </c>
      <c r="BL198">
        <v>25</v>
      </c>
      <c r="BM198">
        <v>25</v>
      </c>
      <c r="BN198">
        <v>25</v>
      </c>
      <c r="BO198">
        <v>0</v>
      </c>
      <c r="BP198">
        <v>0</v>
      </c>
      <c r="BQ198">
        <v>0</v>
      </c>
      <c r="BR198">
        <v>0</v>
      </c>
      <c r="BS198">
        <v>57</v>
      </c>
      <c r="BT198">
        <v>39</v>
      </c>
    </row>
    <row r="199" spans="1:72" x14ac:dyDescent="0.25">
      <c r="A199">
        <v>238</v>
      </c>
      <c r="B199" t="s">
        <v>373</v>
      </c>
      <c r="C199">
        <v>0</v>
      </c>
      <c r="D199">
        <v>0</v>
      </c>
      <c r="E199">
        <v>0</v>
      </c>
      <c r="F199">
        <v>0</v>
      </c>
      <c r="G199">
        <v>0</v>
      </c>
      <c r="H199">
        <v>0</v>
      </c>
      <c r="I199">
        <v>0</v>
      </c>
      <c r="J199">
        <v>0</v>
      </c>
      <c r="K199">
        <v>0</v>
      </c>
      <c r="L199">
        <v>0</v>
      </c>
      <c r="M199">
        <v>0</v>
      </c>
      <c r="N199">
        <v>0</v>
      </c>
      <c r="O199">
        <v>0</v>
      </c>
      <c r="P199">
        <v>0</v>
      </c>
      <c r="Q199">
        <v>0</v>
      </c>
      <c r="R199">
        <v>0</v>
      </c>
      <c r="S199">
        <v>0</v>
      </c>
      <c r="T199">
        <v>0.19</v>
      </c>
      <c r="U199">
        <v>0</v>
      </c>
      <c r="V199">
        <v>0</v>
      </c>
      <c r="W199">
        <v>0</v>
      </c>
      <c r="X199">
        <v>0</v>
      </c>
      <c r="Y199">
        <v>0</v>
      </c>
      <c r="Z199">
        <v>0</v>
      </c>
      <c r="AA199">
        <v>0</v>
      </c>
      <c r="AB199">
        <v>0</v>
      </c>
      <c r="AC199">
        <v>0</v>
      </c>
      <c r="AD199">
        <v>0</v>
      </c>
      <c r="AE199">
        <v>0</v>
      </c>
      <c r="AF199">
        <v>0</v>
      </c>
      <c r="AG199">
        <v>0</v>
      </c>
      <c r="AH199">
        <v>0</v>
      </c>
      <c r="AI199">
        <v>97</v>
      </c>
      <c r="AJ199">
        <v>97</v>
      </c>
      <c r="AK199">
        <v>97</v>
      </c>
      <c r="AL199">
        <v>97</v>
      </c>
      <c r="AM199">
        <v>97</v>
      </c>
      <c r="AN199">
        <v>97</v>
      </c>
      <c r="AO199">
        <v>97</v>
      </c>
      <c r="AP199">
        <v>97</v>
      </c>
      <c r="AQ199">
        <v>70</v>
      </c>
      <c r="AR199">
        <v>70</v>
      </c>
      <c r="AS199">
        <v>70</v>
      </c>
      <c r="AT199">
        <v>70</v>
      </c>
      <c r="AU199">
        <v>70</v>
      </c>
      <c r="AV199">
        <v>70</v>
      </c>
      <c r="AW199">
        <v>70</v>
      </c>
      <c r="AX199">
        <v>70</v>
      </c>
      <c r="AY199">
        <v>0</v>
      </c>
      <c r="AZ199">
        <v>-0.19</v>
      </c>
      <c r="BA199">
        <v>0</v>
      </c>
      <c r="BB199">
        <v>0</v>
      </c>
      <c r="BC199">
        <v>0</v>
      </c>
      <c r="BD199">
        <v>0</v>
      </c>
      <c r="BE199">
        <v>0</v>
      </c>
      <c r="BF199">
        <v>0</v>
      </c>
      <c r="BG199">
        <v>15</v>
      </c>
      <c r="BH199">
        <v>15</v>
      </c>
      <c r="BI199">
        <v>15</v>
      </c>
      <c r="BJ199">
        <v>15</v>
      </c>
      <c r="BK199">
        <v>15</v>
      </c>
      <c r="BL199">
        <v>15</v>
      </c>
      <c r="BM199">
        <v>15</v>
      </c>
      <c r="BN199">
        <v>15</v>
      </c>
      <c r="BO199">
        <v>7</v>
      </c>
      <c r="BP199">
        <v>0</v>
      </c>
      <c r="BQ199">
        <v>0</v>
      </c>
      <c r="BR199">
        <v>0</v>
      </c>
      <c r="BS199">
        <v>39</v>
      </c>
      <c r="BT199">
        <v>39</v>
      </c>
    </row>
    <row r="200" spans="1:72" x14ac:dyDescent="0.25">
      <c r="A200">
        <v>239</v>
      </c>
      <c r="B200" t="s">
        <v>374</v>
      </c>
      <c r="C200">
        <v>0</v>
      </c>
      <c r="D200">
        <v>0</v>
      </c>
      <c r="E200">
        <v>0</v>
      </c>
      <c r="F200">
        <v>0</v>
      </c>
      <c r="G200">
        <v>0</v>
      </c>
      <c r="H200">
        <v>0</v>
      </c>
      <c r="I200">
        <v>0</v>
      </c>
      <c r="J200">
        <v>0</v>
      </c>
      <c r="K200">
        <v>0</v>
      </c>
      <c r="L200">
        <v>0</v>
      </c>
      <c r="M200">
        <v>0</v>
      </c>
      <c r="N200">
        <v>0</v>
      </c>
      <c r="O200">
        <v>0</v>
      </c>
      <c r="P200">
        <v>0</v>
      </c>
      <c r="Q200">
        <v>0</v>
      </c>
      <c r="R200">
        <v>0</v>
      </c>
      <c r="S200">
        <v>0</v>
      </c>
      <c r="T200">
        <v>0</v>
      </c>
      <c r="U200">
        <v>0</v>
      </c>
      <c r="V200">
        <v>0</v>
      </c>
      <c r="W200">
        <v>0</v>
      </c>
      <c r="X200">
        <v>0</v>
      </c>
      <c r="Y200">
        <v>0</v>
      </c>
      <c r="Z200">
        <v>0</v>
      </c>
      <c r="AA200">
        <v>0</v>
      </c>
      <c r="AB200">
        <v>0</v>
      </c>
      <c r="AC200">
        <v>0</v>
      </c>
      <c r="AD200">
        <v>0</v>
      </c>
      <c r="AE200">
        <v>0</v>
      </c>
      <c r="AF200">
        <v>0</v>
      </c>
      <c r="AG200">
        <v>0</v>
      </c>
      <c r="AH200">
        <v>0</v>
      </c>
      <c r="AI200">
        <v>100</v>
      </c>
      <c r="AJ200">
        <v>100</v>
      </c>
      <c r="AK200">
        <v>100</v>
      </c>
      <c r="AL200">
        <v>100</v>
      </c>
      <c r="AM200">
        <v>100</v>
      </c>
      <c r="AN200">
        <v>100</v>
      </c>
      <c r="AO200">
        <v>100</v>
      </c>
      <c r="AP200">
        <v>100</v>
      </c>
      <c r="AQ200">
        <v>100</v>
      </c>
      <c r="AR200">
        <v>100</v>
      </c>
      <c r="AS200">
        <v>100</v>
      </c>
      <c r="AT200">
        <v>100</v>
      </c>
      <c r="AU200">
        <v>100</v>
      </c>
      <c r="AV200">
        <v>100</v>
      </c>
      <c r="AW200">
        <v>100</v>
      </c>
      <c r="AX200">
        <v>100</v>
      </c>
      <c r="AY200">
        <v>10</v>
      </c>
      <c r="AZ200">
        <v>10</v>
      </c>
      <c r="BA200">
        <v>10</v>
      </c>
      <c r="BB200">
        <v>10</v>
      </c>
      <c r="BC200">
        <v>10</v>
      </c>
      <c r="BD200">
        <v>10</v>
      </c>
      <c r="BE200">
        <v>10</v>
      </c>
      <c r="BF200">
        <v>10</v>
      </c>
      <c r="BG200">
        <v>35</v>
      </c>
      <c r="BH200">
        <v>35</v>
      </c>
      <c r="BI200">
        <v>35</v>
      </c>
      <c r="BJ200">
        <v>35</v>
      </c>
      <c r="BK200">
        <v>35</v>
      </c>
      <c r="BL200">
        <v>35</v>
      </c>
      <c r="BM200">
        <v>35</v>
      </c>
      <c r="BN200">
        <v>35</v>
      </c>
      <c r="BO200">
        <v>0</v>
      </c>
      <c r="BP200">
        <v>0</v>
      </c>
      <c r="BQ200">
        <v>0</v>
      </c>
      <c r="BR200">
        <v>0</v>
      </c>
      <c r="BS200">
        <v>81</v>
      </c>
      <c r="BT200">
        <v>39</v>
      </c>
    </row>
    <row r="201" spans="1:72" x14ac:dyDescent="0.25">
      <c r="A201">
        <v>240</v>
      </c>
      <c r="B201" t="s">
        <v>375</v>
      </c>
      <c r="C201">
        <v>1.69</v>
      </c>
      <c r="D201">
        <v>0</v>
      </c>
      <c r="E201">
        <v>10.88</v>
      </c>
      <c r="F201">
        <v>1.03</v>
      </c>
      <c r="G201">
        <v>0</v>
      </c>
      <c r="H201">
        <v>3.38</v>
      </c>
      <c r="I201">
        <v>0</v>
      </c>
      <c r="J201">
        <v>0</v>
      </c>
      <c r="K201">
        <v>0</v>
      </c>
      <c r="L201">
        <v>0</v>
      </c>
      <c r="M201">
        <v>0</v>
      </c>
      <c r="N201">
        <v>0</v>
      </c>
      <c r="O201">
        <v>0</v>
      </c>
      <c r="P201">
        <v>0</v>
      </c>
      <c r="Q201">
        <v>0</v>
      </c>
      <c r="R201">
        <v>1.01</v>
      </c>
      <c r="S201">
        <v>0</v>
      </c>
      <c r="T201">
        <v>0</v>
      </c>
      <c r="U201">
        <v>0</v>
      </c>
      <c r="V201">
        <v>0</v>
      </c>
      <c r="W201">
        <v>0</v>
      </c>
      <c r="X201">
        <v>0</v>
      </c>
      <c r="Y201">
        <v>0</v>
      </c>
      <c r="Z201">
        <v>0</v>
      </c>
      <c r="AA201">
        <v>0</v>
      </c>
      <c r="AB201">
        <v>0</v>
      </c>
      <c r="AC201">
        <v>0</v>
      </c>
      <c r="AD201">
        <v>0</v>
      </c>
      <c r="AE201">
        <v>0</v>
      </c>
      <c r="AF201">
        <v>0</v>
      </c>
      <c r="AG201">
        <v>0</v>
      </c>
      <c r="AH201">
        <v>0</v>
      </c>
      <c r="AI201">
        <v>99.31</v>
      </c>
      <c r="AJ201">
        <v>101</v>
      </c>
      <c r="AK201">
        <v>90.12</v>
      </c>
      <c r="AL201">
        <v>99.97</v>
      </c>
      <c r="AM201">
        <v>101</v>
      </c>
      <c r="AN201">
        <v>97.62</v>
      </c>
      <c r="AO201">
        <v>101</v>
      </c>
      <c r="AP201">
        <v>101</v>
      </c>
      <c r="AQ201">
        <v>72</v>
      </c>
      <c r="AR201">
        <v>72</v>
      </c>
      <c r="AS201">
        <v>72</v>
      </c>
      <c r="AT201">
        <v>72</v>
      </c>
      <c r="AU201">
        <v>72</v>
      </c>
      <c r="AV201">
        <v>72</v>
      </c>
      <c r="AW201">
        <v>72</v>
      </c>
      <c r="AX201">
        <v>70.989999999999995</v>
      </c>
      <c r="AY201">
        <v>0</v>
      </c>
      <c r="AZ201">
        <v>0</v>
      </c>
      <c r="BA201">
        <v>0</v>
      </c>
      <c r="BB201">
        <v>0</v>
      </c>
      <c r="BC201">
        <v>0</v>
      </c>
      <c r="BD201">
        <v>0</v>
      </c>
      <c r="BE201">
        <v>0</v>
      </c>
      <c r="BF201">
        <v>0</v>
      </c>
      <c r="BG201">
        <v>18</v>
      </c>
      <c r="BH201">
        <v>18</v>
      </c>
      <c r="BI201">
        <v>18</v>
      </c>
      <c r="BJ201">
        <v>18</v>
      </c>
      <c r="BK201">
        <v>18</v>
      </c>
      <c r="BL201">
        <v>18</v>
      </c>
      <c r="BM201">
        <v>18</v>
      </c>
      <c r="BN201">
        <v>18</v>
      </c>
      <c r="BO201">
        <v>11</v>
      </c>
      <c r="BP201">
        <v>2</v>
      </c>
      <c r="BQ201">
        <v>0</v>
      </c>
      <c r="BR201">
        <v>3</v>
      </c>
      <c r="BS201">
        <v>39</v>
      </c>
      <c r="BT201">
        <v>39</v>
      </c>
    </row>
    <row r="202" spans="1:72" x14ac:dyDescent="0.25">
      <c r="A202">
        <v>241</v>
      </c>
      <c r="B202" t="s">
        <v>376</v>
      </c>
      <c r="C202">
        <v>1.84</v>
      </c>
      <c r="D202">
        <v>4.0999999999999996</v>
      </c>
      <c r="E202">
        <v>5.85</v>
      </c>
      <c r="F202">
        <v>2.96</v>
      </c>
      <c r="G202">
        <v>1.01</v>
      </c>
      <c r="H202">
        <v>0.75</v>
      </c>
      <c r="I202">
        <v>0</v>
      </c>
      <c r="J202">
        <v>1.18</v>
      </c>
      <c r="K202">
        <v>0.92</v>
      </c>
      <c r="L202">
        <v>0</v>
      </c>
      <c r="M202">
        <v>0</v>
      </c>
      <c r="N202">
        <v>0</v>
      </c>
      <c r="O202">
        <v>0</v>
      </c>
      <c r="P202">
        <v>0</v>
      </c>
      <c r="Q202">
        <v>0</v>
      </c>
      <c r="R202">
        <v>11.49</v>
      </c>
      <c r="S202">
        <v>0</v>
      </c>
      <c r="T202">
        <v>0</v>
      </c>
      <c r="U202">
        <v>0</v>
      </c>
      <c r="V202">
        <v>0</v>
      </c>
      <c r="W202">
        <v>0</v>
      </c>
      <c r="X202">
        <v>0</v>
      </c>
      <c r="Y202">
        <v>0</v>
      </c>
      <c r="Z202">
        <v>0</v>
      </c>
      <c r="AA202">
        <v>0</v>
      </c>
      <c r="AB202">
        <v>0</v>
      </c>
      <c r="AC202">
        <v>0</v>
      </c>
      <c r="AD202">
        <v>0</v>
      </c>
      <c r="AE202">
        <v>0</v>
      </c>
      <c r="AF202">
        <v>1.41</v>
      </c>
      <c r="AG202">
        <v>0</v>
      </c>
      <c r="AH202">
        <v>0</v>
      </c>
      <c r="AI202">
        <v>88.16</v>
      </c>
      <c r="AJ202">
        <v>85.9</v>
      </c>
      <c r="AK202">
        <v>84.15</v>
      </c>
      <c r="AL202">
        <v>87.04</v>
      </c>
      <c r="AM202">
        <v>88.99</v>
      </c>
      <c r="AN202">
        <v>89.25</v>
      </c>
      <c r="AO202">
        <v>90</v>
      </c>
      <c r="AP202">
        <v>88.82</v>
      </c>
      <c r="AQ202">
        <v>87.08</v>
      </c>
      <c r="AR202">
        <v>88</v>
      </c>
      <c r="AS202">
        <v>88</v>
      </c>
      <c r="AT202">
        <v>88</v>
      </c>
      <c r="AU202">
        <v>88</v>
      </c>
      <c r="AV202">
        <v>88</v>
      </c>
      <c r="AW202">
        <v>88</v>
      </c>
      <c r="AX202">
        <v>76.510000000000005</v>
      </c>
      <c r="AY202">
        <v>0</v>
      </c>
      <c r="AZ202">
        <v>0</v>
      </c>
      <c r="BA202">
        <v>0</v>
      </c>
      <c r="BB202">
        <v>0</v>
      </c>
      <c r="BC202">
        <v>0</v>
      </c>
      <c r="BD202">
        <v>0</v>
      </c>
      <c r="BE202">
        <v>0</v>
      </c>
      <c r="BF202">
        <v>0</v>
      </c>
      <c r="BG202">
        <v>15</v>
      </c>
      <c r="BH202">
        <v>15</v>
      </c>
      <c r="BI202">
        <v>15</v>
      </c>
      <c r="BJ202">
        <v>15</v>
      </c>
      <c r="BK202">
        <v>15</v>
      </c>
      <c r="BL202">
        <v>13.59</v>
      </c>
      <c r="BM202">
        <v>15</v>
      </c>
      <c r="BN202">
        <v>15</v>
      </c>
      <c r="BO202">
        <v>0</v>
      </c>
      <c r="BP202">
        <v>18</v>
      </c>
      <c r="BQ202">
        <v>0</v>
      </c>
      <c r="BR202">
        <v>0</v>
      </c>
      <c r="BS202">
        <v>39</v>
      </c>
      <c r="BT202">
        <v>39</v>
      </c>
    </row>
    <row r="203" spans="1:72" x14ac:dyDescent="0.25">
      <c r="A203">
        <v>242</v>
      </c>
      <c r="B203" t="s">
        <v>377</v>
      </c>
      <c r="C203">
        <v>0</v>
      </c>
      <c r="D203">
        <v>0</v>
      </c>
      <c r="E203">
        <v>0</v>
      </c>
      <c r="F203">
        <v>0</v>
      </c>
      <c r="G203">
        <v>0</v>
      </c>
      <c r="H203">
        <v>0</v>
      </c>
      <c r="I203">
        <v>0</v>
      </c>
      <c r="J203">
        <v>0</v>
      </c>
      <c r="K203">
        <v>0</v>
      </c>
      <c r="L203">
        <v>0</v>
      </c>
      <c r="M203">
        <v>0</v>
      </c>
      <c r="N203">
        <v>0</v>
      </c>
      <c r="O203">
        <v>0</v>
      </c>
      <c r="P203">
        <v>0</v>
      </c>
      <c r="Q203">
        <v>0</v>
      </c>
      <c r="R203">
        <v>0</v>
      </c>
      <c r="S203">
        <v>0</v>
      </c>
      <c r="T203">
        <v>0</v>
      </c>
      <c r="U203">
        <v>0</v>
      </c>
      <c r="V203">
        <v>0</v>
      </c>
      <c r="W203">
        <v>0</v>
      </c>
      <c r="X203">
        <v>0</v>
      </c>
      <c r="Y203">
        <v>0</v>
      </c>
      <c r="Z203">
        <v>0</v>
      </c>
      <c r="AA203">
        <v>0</v>
      </c>
      <c r="AB203">
        <v>0</v>
      </c>
      <c r="AC203">
        <v>0</v>
      </c>
      <c r="AD203">
        <v>0</v>
      </c>
      <c r="AE203">
        <v>0</v>
      </c>
      <c r="AF203">
        <v>0</v>
      </c>
      <c r="AG203">
        <v>0</v>
      </c>
      <c r="AH203">
        <v>0</v>
      </c>
      <c r="AI203">
        <v>7.5</v>
      </c>
      <c r="AJ203">
        <v>7.5</v>
      </c>
      <c r="AK203">
        <v>7.5</v>
      </c>
      <c r="AL203">
        <v>7.5</v>
      </c>
      <c r="AM203">
        <v>7.5</v>
      </c>
      <c r="AN203">
        <v>7.5</v>
      </c>
      <c r="AO203">
        <v>7.5</v>
      </c>
      <c r="AP203">
        <v>7.5</v>
      </c>
      <c r="AQ203">
        <v>0</v>
      </c>
      <c r="AR203">
        <v>0</v>
      </c>
      <c r="AS203">
        <v>0</v>
      </c>
      <c r="AT203">
        <v>0</v>
      </c>
      <c r="AU203">
        <v>0</v>
      </c>
      <c r="AV203">
        <v>0</v>
      </c>
      <c r="AW203">
        <v>0</v>
      </c>
      <c r="AX203">
        <v>0</v>
      </c>
      <c r="AY203">
        <v>0</v>
      </c>
      <c r="AZ203">
        <v>0</v>
      </c>
      <c r="BA203">
        <v>0</v>
      </c>
      <c r="BB203">
        <v>0</v>
      </c>
      <c r="BC203">
        <v>0</v>
      </c>
      <c r="BD203">
        <v>0</v>
      </c>
      <c r="BE203">
        <v>0</v>
      </c>
      <c r="BF203">
        <v>0</v>
      </c>
      <c r="BG203">
        <v>5</v>
      </c>
      <c r="BH203">
        <v>5</v>
      </c>
      <c r="BI203">
        <v>5</v>
      </c>
      <c r="BJ203">
        <v>5</v>
      </c>
      <c r="BK203">
        <v>5</v>
      </c>
      <c r="BL203">
        <v>5</v>
      </c>
      <c r="BM203">
        <v>5</v>
      </c>
      <c r="BN203">
        <v>5</v>
      </c>
      <c r="BO203">
        <v>0</v>
      </c>
      <c r="BP203">
        <v>0</v>
      </c>
      <c r="BQ203">
        <v>0</v>
      </c>
      <c r="BR203">
        <v>0</v>
      </c>
      <c r="BS203">
        <v>64</v>
      </c>
      <c r="BT203">
        <v>39</v>
      </c>
    </row>
    <row r="204" spans="1:72" x14ac:dyDescent="0.25">
      <c r="A204">
        <v>243</v>
      </c>
      <c r="B204" t="s">
        <v>378</v>
      </c>
      <c r="C204">
        <v>1.2</v>
      </c>
      <c r="D204">
        <v>0.38</v>
      </c>
      <c r="E204">
        <v>2.42</v>
      </c>
      <c r="F204">
        <v>0.95</v>
      </c>
      <c r="G204">
        <v>0</v>
      </c>
      <c r="H204">
        <v>5.0999999999999996</v>
      </c>
      <c r="I204">
        <v>0</v>
      </c>
      <c r="J204">
        <v>0.88</v>
      </c>
      <c r="K204">
        <v>0</v>
      </c>
      <c r="L204">
        <v>0</v>
      </c>
      <c r="M204">
        <v>0</v>
      </c>
      <c r="N204">
        <v>0</v>
      </c>
      <c r="O204">
        <v>0</v>
      </c>
      <c r="P204">
        <v>0</v>
      </c>
      <c r="Q204">
        <v>0</v>
      </c>
      <c r="R204">
        <v>0.76</v>
      </c>
      <c r="S204">
        <v>0</v>
      </c>
      <c r="T204">
        <v>0</v>
      </c>
      <c r="U204">
        <v>0</v>
      </c>
      <c r="V204">
        <v>0</v>
      </c>
      <c r="W204">
        <v>0</v>
      </c>
      <c r="X204">
        <v>0</v>
      </c>
      <c r="Y204">
        <v>0</v>
      </c>
      <c r="Z204">
        <v>0</v>
      </c>
      <c r="AA204">
        <v>0</v>
      </c>
      <c r="AB204">
        <v>0</v>
      </c>
      <c r="AC204">
        <v>0</v>
      </c>
      <c r="AD204">
        <v>0</v>
      </c>
      <c r="AE204">
        <v>0</v>
      </c>
      <c r="AF204">
        <v>0</v>
      </c>
      <c r="AG204">
        <v>0</v>
      </c>
      <c r="AH204">
        <v>0</v>
      </c>
      <c r="AI204">
        <v>82.8</v>
      </c>
      <c r="AJ204">
        <v>83.62</v>
      </c>
      <c r="AK204">
        <v>81.58</v>
      </c>
      <c r="AL204">
        <v>83.05</v>
      </c>
      <c r="AM204">
        <v>84</v>
      </c>
      <c r="AN204">
        <v>78.900000000000006</v>
      </c>
      <c r="AO204">
        <v>84</v>
      </c>
      <c r="AP204">
        <v>83.12</v>
      </c>
      <c r="AQ204">
        <v>0</v>
      </c>
      <c r="AR204">
        <v>0</v>
      </c>
      <c r="AS204">
        <v>0</v>
      </c>
      <c r="AT204">
        <v>0</v>
      </c>
      <c r="AU204">
        <v>0</v>
      </c>
      <c r="AV204">
        <v>0</v>
      </c>
      <c r="AW204">
        <v>0</v>
      </c>
      <c r="AX204">
        <v>-0.76</v>
      </c>
      <c r="AY204">
        <v>25</v>
      </c>
      <c r="AZ204">
        <v>25</v>
      </c>
      <c r="BA204">
        <v>25</v>
      </c>
      <c r="BB204">
        <v>25</v>
      </c>
      <c r="BC204">
        <v>25</v>
      </c>
      <c r="BD204">
        <v>25</v>
      </c>
      <c r="BE204">
        <v>25</v>
      </c>
      <c r="BF204">
        <v>25</v>
      </c>
      <c r="BG204">
        <v>0</v>
      </c>
      <c r="BH204">
        <v>0</v>
      </c>
      <c r="BI204">
        <v>0</v>
      </c>
      <c r="BJ204">
        <v>0</v>
      </c>
      <c r="BK204">
        <v>0</v>
      </c>
      <c r="BL204">
        <v>0</v>
      </c>
      <c r="BM204">
        <v>0</v>
      </c>
      <c r="BN204">
        <v>0</v>
      </c>
      <c r="BO204">
        <v>14</v>
      </c>
      <c r="BP204">
        <v>0</v>
      </c>
      <c r="BQ204">
        <v>0</v>
      </c>
      <c r="BR204">
        <v>0</v>
      </c>
      <c r="BS204">
        <v>12</v>
      </c>
      <c r="BT204">
        <v>12</v>
      </c>
    </row>
    <row r="205" spans="1:72" x14ac:dyDescent="0.25">
      <c r="A205">
        <v>244</v>
      </c>
      <c r="B205" t="s">
        <v>379</v>
      </c>
      <c r="C205">
        <v>0</v>
      </c>
      <c r="D205">
        <v>0</v>
      </c>
      <c r="E205">
        <v>0</v>
      </c>
      <c r="F205">
        <v>0</v>
      </c>
      <c r="G205">
        <v>0</v>
      </c>
      <c r="H205">
        <v>0</v>
      </c>
      <c r="I205">
        <v>0</v>
      </c>
      <c r="J205">
        <v>0</v>
      </c>
      <c r="K205">
        <v>0</v>
      </c>
      <c r="L205">
        <v>0</v>
      </c>
      <c r="M205">
        <v>0</v>
      </c>
      <c r="N205">
        <v>0</v>
      </c>
      <c r="O205">
        <v>0</v>
      </c>
      <c r="P205">
        <v>0</v>
      </c>
      <c r="Q205">
        <v>0</v>
      </c>
      <c r="R205">
        <v>0</v>
      </c>
      <c r="S205">
        <v>0</v>
      </c>
      <c r="T205">
        <v>0</v>
      </c>
      <c r="U205">
        <v>0</v>
      </c>
      <c r="V205">
        <v>0</v>
      </c>
      <c r="W205">
        <v>0</v>
      </c>
      <c r="X205">
        <v>0</v>
      </c>
      <c r="Y205">
        <v>0</v>
      </c>
      <c r="Z205">
        <v>0</v>
      </c>
      <c r="AA205">
        <v>0</v>
      </c>
      <c r="AB205">
        <v>0</v>
      </c>
      <c r="AC205">
        <v>0</v>
      </c>
      <c r="AD205">
        <v>0</v>
      </c>
      <c r="AE205">
        <v>0</v>
      </c>
      <c r="AF205">
        <v>0</v>
      </c>
      <c r="AG205">
        <v>0</v>
      </c>
      <c r="AH205">
        <v>0</v>
      </c>
      <c r="AI205">
        <v>70</v>
      </c>
      <c r="AJ205">
        <v>70</v>
      </c>
      <c r="AK205">
        <v>70</v>
      </c>
      <c r="AL205">
        <v>70</v>
      </c>
      <c r="AM205">
        <v>70</v>
      </c>
      <c r="AN205">
        <v>70</v>
      </c>
      <c r="AO205">
        <v>70</v>
      </c>
      <c r="AP205">
        <v>70</v>
      </c>
      <c r="AQ205">
        <v>0</v>
      </c>
      <c r="AR205">
        <v>0</v>
      </c>
      <c r="AS205">
        <v>0</v>
      </c>
      <c r="AT205">
        <v>0</v>
      </c>
      <c r="AU205">
        <v>0</v>
      </c>
      <c r="AV205">
        <v>0</v>
      </c>
      <c r="AW205">
        <v>0</v>
      </c>
      <c r="AX205">
        <v>0</v>
      </c>
      <c r="AY205">
        <v>25</v>
      </c>
      <c r="AZ205">
        <v>25</v>
      </c>
      <c r="BA205">
        <v>25</v>
      </c>
      <c r="BB205">
        <v>25</v>
      </c>
      <c r="BC205">
        <v>25</v>
      </c>
      <c r="BD205">
        <v>25</v>
      </c>
      <c r="BE205">
        <v>25</v>
      </c>
      <c r="BF205">
        <v>25</v>
      </c>
      <c r="BG205">
        <v>0</v>
      </c>
      <c r="BH205">
        <v>0</v>
      </c>
      <c r="BI205">
        <v>0</v>
      </c>
      <c r="BJ205">
        <v>0</v>
      </c>
      <c r="BK205">
        <v>0</v>
      </c>
      <c r="BL205">
        <v>0</v>
      </c>
      <c r="BM205">
        <v>0</v>
      </c>
      <c r="BN205">
        <v>0</v>
      </c>
      <c r="BO205">
        <v>0</v>
      </c>
      <c r="BP205">
        <v>0</v>
      </c>
      <c r="BQ205">
        <v>0</v>
      </c>
      <c r="BR205">
        <v>0</v>
      </c>
      <c r="BS205">
        <v>12</v>
      </c>
      <c r="BT205">
        <v>12</v>
      </c>
    </row>
    <row r="206" spans="1:72" x14ac:dyDescent="0.25">
      <c r="A206">
        <v>246</v>
      </c>
      <c r="B206" t="s">
        <v>380</v>
      </c>
      <c r="C206">
        <v>3.77</v>
      </c>
      <c r="D206">
        <v>7.22</v>
      </c>
      <c r="E206">
        <v>9.66</v>
      </c>
      <c r="F206">
        <v>7.99</v>
      </c>
      <c r="G206">
        <v>1.53</v>
      </c>
      <c r="H206">
        <v>2.4300000000000002</v>
      </c>
      <c r="I206">
        <v>0.27</v>
      </c>
      <c r="J206">
        <v>0.81</v>
      </c>
      <c r="K206">
        <v>3.11</v>
      </c>
      <c r="L206">
        <v>2.83</v>
      </c>
      <c r="M206">
        <v>0</v>
      </c>
      <c r="N206">
        <v>0</v>
      </c>
      <c r="O206">
        <v>0</v>
      </c>
      <c r="P206">
        <v>0</v>
      </c>
      <c r="Q206">
        <v>0</v>
      </c>
      <c r="R206">
        <v>20.09</v>
      </c>
      <c r="S206">
        <v>11.42</v>
      </c>
      <c r="T206">
        <v>9.58</v>
      </c>
      <c r="U206">
        <v>25</v>
      </c>
      <c r="V206">
        <v>11.37</v>
      </c>
      <c r="W206">
        <v>3.32</v>
      </c>
      <c r="X206">
        <v>1.05</v>
      </c>
      <c r="Y206">
        <v>0</v>
      </c>
      <c r="Z206">
        <v>0</v>
      </c>
      <c r="AA206">
        <v>0</v>
      </c>
      <c r="AB206">
        <v>0</v>
      </c>
      <c r="AC206">
        <v>0</v>
      </c>
      <c r="AD206">
        <v>0</v>
      </c>
      <c r="AE206">
        <v>0</v>
      </c>
      <c r="AF206">
        <v>0</v>
      </c>
      <c r="AG206">
        <v>0</v>
      </c>
      <c r="AH206">
        <v>0</v>
      </c>
      <c r="AI206">
        <v>101.23</v>
      </c>
      <c r="AJ206">
        <v>97.78</v>
      </c>
      <c r="AK206">
        <v>95.34</v>
      </c>
      <c r="AL206">
        <v>97.01</v>
      </c>
      <c r="AM206">
        <v>103.47</v>
      </c>
      <c r="AN206">
        <v>102.57</v>
      </c>
      <c r="AO206">
        <v>104.73</v>
      </c>
      <c r="AP206">
        <v>104.19</v>
      </c>
      <c r="AQ206">
        <v>96.89</v>
      </c>
      <c r="AR206">
        <v>97.17</v>
      </c>
      <c r="AS206">
        <v>100</v>
      </c>
      <c r="AT206">
        <v>100</v>
      </c>
      <c r="AU206">
        <v>100</v>
      </c>
      <c r="AV206">
        <v>100</v>
      </c>
      <c r="AW206">
        <v>100</v>
      </c>
      <c r="AX206">
        <v>79.91</v>
      </c>
      <c r="AY206">
        <v>88.58</v>
      </c>
      <c r="AZ206">
        <v>90.42</v>
      </c>
      <c r="BA206">
        <v>75</v>
      </c>
      <c r="BB206">
        <v>88.63</v>
      </c>
      <c r="BC206">
        <v>96.68</v>
      </c>
      <c r="BD206">
        <v>98.95</v>
      </c>
      <c r="BE206">
        <v>100</v>
      </c>
      <c r="BF206">
        <v>100</v>
      </c>
      <c r="BG206">
        <v>27.5</v>
      </c>
      <c r="BH206">
        <v>27.5</v>
      </c>
      <c r="BI206">
        <v>27.5</v>
      </c>
      <c r="BJ206">
        <v>27.5</v>
      </c>
      <c r="BK206">
        <v>27.5</v>
      </c>
      <c r="BL206">
        <v>27.5</v>
      </c>
      <c r="BM206">
        <v>27.5</v>
      </c>
      <c r="BN206">
        <v>27.5</v>
      </c>
      <c r="BO206">
        <v>5</v>
      </c>
      <c r="BP206">
        <v>0</v>
      </c>
      <c r="BQ206">
        <v>0</v>
      </c>
      <c r="BR206">
        <v>0</v>
      </c>
      <c r="BS206">
        <v>35</v>
      </c>
      <c r="BT206">
        <v>12</v>
      </c>
    </row>
    <row r="207" spans="1:72" x14ac:dyDescent="0.25">
      <c r="A207">
        <v>249</v>
      </c>
      <c r="B207" t="s">
        <v>381</v>
      </c>
      <c r="C207">
        <v>0</v>
      </c>
      <c r="D207">
        <v>0</v>
      </c>
      <c r="E207">
        <v>0</v>
      </c>
      <c r="F207">
        <v>0</v>
      </c>
      <c r="G207">
        <v>0</v>
      </c>
      <c r="H207">
        <v>0</v>
      </c>
      <c r="I207">
        <v>0</v>
      </c>
      <c r="J207">
        <v>0</v>
      </c>
      <c r="K207">
        <v>0</v>
      </c>
      <c r="L207">
        <v>0</v>
      </c>
      <c r="M207">
        <v>0</v>
      </c>
      <c r="N207">
        <v>0</v>
      </c>
      <c r="O207">
        <v>0</v>
      </c>
      <c r="P207">
        <v>0</v>
      </c>
      <c r="Q207">
        <v>0</v>
      </c>
      <c r="R207">
        <v>0</v>
      </c>
      <c r="S207">
        <v>0</v>
      </c>
      <c r="T207">
        <v>0</v>
      </c>
      <c r="U207">
        <v>0</v>
      </c>
      <c r="V207">
        <v>0</v>
      </c>
      <c r="W207">
        <v>0</v>
      </c>
      <c r="X207">
        <v>0</v>
      </c>
      <c r="Y207">
        <v>0</v>
      </c>
      <c r="Z207">
        <v>0</v>
      </c>
      <c r="AA207">
        <v>0</v>
      </c>
      <c r="AB207">
        <v>0</v>
      </c>
      <c r="AC207">
        <v>0</v>
      </c>
      <c r="AD207">
        <v>0</v>
      </c>
      <c r="AE207">
        <v>0</v>
      </c>
      <c r="AF207">
        <v>0</v>
      </c>
      <c r="AG207">
        <v>0</v>
      </c>
      <c r="AH207">
        <v>0</v>
      </c>
      <c r="AI207">
        <v>70</v>
      </c>
      <c r="AJ207">
        <v>70</v>
      </c>
      <c r="AK207">
        <v>70</v>
      </c>
      <c r="AL207">
        <v>70</v>
      </c>
      <c r="AM207">
        <v>70</v>
      </c>
      <c r="AN207">
        <v>70</v>
      </c>
      <c r="AO207">
        <v>70</v>
      </c>
      <c r="AP207">
        <v>70</v>
      </c>
      <c r="AQ207">
        <v>0</v>
      </c>
      <c r="AR207">
        <v>0</v>
      </c>
      <c r="AS207">
        <v>0</v>
      </c>
      <c r="AT207">
        <v>0</v>
      </c>
      <c r="AU207">
        <v>0</v>
      </c>
      <c r="AV207">
        <v>0</v>
      </c>
      <c r="AW207">
        <v>0</v>
      </c>
      <c r="AX207">
        <v>0</v>
      </c>
      <c r="AY207">
        <v>25</v>
      </c>
      <c r="AZ207">
        <v>25</v>
      </c>
      <c r="BA207">
        <v>25</v>
      </c>
      <c r="BB207">
        <v>25</v>
      </c>
      <c r="BC207">
        <v>25</v>
      </c>
      <c r="BD207">
        <v>25</v>
      </c>
      <c r="BE207">
        <v>25</v>
      </c>
      <c r="BF207">
        <v>25</v>
      </c>
      <c r="BG207">
        <v>0</v>
      </c>
      <c r="BH207">
        <v>0</v>
      </c>
      <c r="BI207">
        <v>0</v>
      </c>
      <c r="BJ207">
        <v>0</v>
      </c>
      <c r="BK207">
        <v>0</v>
      </c>
      <c r="BL207">
        <v>0</v>
      </c>
      <c r="BM207">
        <v>0</v>
      </c>
      <c r="BN207">
        <v>0</v>
      </c>
      <c r="BO207">
        <v>0</v>
      </c>
      <c r="BP207">
        <v>0</v>
      </c>
      <c r="BQ207">
        <v>0</v>
      </c>
      <c r="BR207">
        <v>0</v>
      </c>
      <c r="BS207">
        <v>12</v>
      </c>
      <c r="BT207">
        <v>12</v>
      </c>
    </row>
    <row r="208" spans="1:72" x14ac:dyDescent="0.25">
      <c r="A208">
        <v>250</v>
      </c>
      <c r="B208" t="s">
        <v>382</v>
      </c>
      <c r="C208">
        <v>0</v>
      </c>
      <c r="D208">
        <v>0</v>
      </c>
      <c r="E208">
        <v>0</v>
      </c>
      <c r="F208">
        <v>0.7</v>
      </c>
      <c r="G208">
        <v>0</v>
      </c>
      <c r="H208">
        <v>0</v>
      </c>
      <c r="I208">
        <v>0</v>
      </c>
      <c r="J208">
        <v>0</v>
      </c>
      <c r="K208">
        <v>0</v>
      </c>
      <c r="L208">
        <v>0</v>
      </c>
      <c r="M208">
        <v>0</v>
      </c>
      <c r="N208">
        <v>0</v>
      </c>
      <c r="O208">
        <v>0</v>
      </c>
      <c r="P208">
        <v>0</v>
      </c>
      <c r="Q208">
        <v>0</v>
      </c>
      <c r="R208">
        <v>0</v>
      </c>
      <c r="S208">
        <v>0</v>
      </c>
      <c r="T208">
        <v>0</v>
      </c>
      <c r="U208">
        <v>0</v>
      </c>
      <c r="V208">
        <v>0</v>
      </c>
      <c r="W208">
        <v>0</v>
      </c>
      <c r="X208">
        <v>0</v>
      </c>
      <c r="Y208">
        <v>0</v>
      </c>
      <c r="Z208">
        <v>0</v>
      </c>
      <c r="AA208">
        <v>0</v>
      </c>
      <c r="AB208">
        <v>0</v>
      </c>
      <c r="AC208">
        <v>0</v>
      </c>
      <c r="AD208">
        <v>0</v>
      </c>
      <c r="AE208">
        <v>0</v>
      </c>
      <c r="AF208">
        <v>0</v>
      </c>
      <c r="AG208">
        <v>0</v>
      </c>
      <c r="AH208">
        <v>0</v>
      </c>
      <c r="AI208">
        <v>75</v>
      </c>
      <c r="AJ208">
        <v>75</v>
      </c>
      <c r="AK208">
        <v>75</v>
      </c>
      <c r="AL208">
        <v>74.3</v>
      </c>
      <c r="AM208">
        <v>75</v>
      </c>
      <c r="AN208">
        <v>75</v>
      </c>
      <c r="AO208">
        <v>75</v>
      </c>
      <c r="AP208">
        <v>75</v>
      </c>
      <c r="AQ208">
        <v>0</v>
      </c>
      <c r="AR208">
        <v>0</v>
      </c>
      <c r="AS208">
        <v>0</v>
      </c>
      <c r="AT208">
        <v>0</v>
      </c>
      <c r="AU208">
        <v>0</v>
      </c>
      <c r="AV208">
        <v>0</v>
      </c>
      <c r="AW208">
        <v>0</v>
      </c>
      <c r="AX208">
        <v>0</v>
      </c>
      <c r="AY208">
        <v>25</v>
      </c>
      <c r="AZ208">
        <v>25</v>
      </c>
      <c r="BA208">
        <v>25</v>
      </c>
      <c r="BB208">
        <v>25</v>
      </c>
      <c r="BC208">
        <v>25</v>
      </c>
      <c r="BD208">
        <v>25</v>
      </c>
      <c r="BE208">
        <v>25</v>
      </c>
      <c r="BF208">
        <v>25</v>
      </c>
      <c r="BG208">
        <v>0</v>
      </c>
      <c r="BH208">
        <v>0</v>
      </c>
      <c r="BI208">
        <v>0</v>
      </c>
      <c r="BJ208">
        <v>0</v>
      </c>
      <c r="BK208">
        <v>0</v>
      </c>
      <c r="BL208">
        <v>0</v>
      </c>
      <c r="BM208">
        <v>0</v>
      </c>
      <c r="BN208">
        <v>0</v>
      </c>
      <c r="BO208">
        <v>5</v>
      </c>
      <c r="BP208">
        <v>0</v>
      </c>
      <c r="BQ208">
        <v>0</v>
      </c>
      <c r="BR208">
        <v>0</v>
      </c>
      <c r="BS208">
        <v>12</v>
      </c>
      <c r="BT208">
        <v>12</v>
      </c>
    </row>
    <row r="209" spans="1:72" x14ac:dyDescent="0.25">
      <c r="A209">
        <v>251</v>
      </c>
      <c r="B209" t="s">
        <v>383</v>
      </c>
      <c r="C209">
        <v>0</v>
      </c>
      <c r="D209">
        <v>0</v>
      </c>
      <c r="E209">
        <v>0</v>
      </c>
      <c r="F209">
        <v>0</v>
      </c>
      <c r="G209">
        <v>0</v>
      </c>
      <c r="H209">
        <v>0</v>
      </c>
      <c r="I209">
        <v>0</v>
      </c>
      <c r="J209">
        <v>0</v>
      </c>
      <c r="K209">
        <v>0</v>
      </c>
      <c r="L209">
        <v>0</v>
      </c>
      <c r="M209">
        <v>0</v>
      </c>
      <c r="N209">
        <v>0</v>
      </c>
      <c r="O209">
        <v>0</v>
      </c>
      <c r="P209">
        <v>0</v>
      </c>
      <c r="Q209">
        <v>0</v>
      </c>
      <c r="R209">
        <v>0</v>
      </c>
      <c r="S209">
        <v>0</v>
      </c>
      <c r="T209">
        <v>0</v>
      </c>
      <c r="U209">
        <v>0</v>
      </c>
      <c r="V209">
        <v>0</v>
      </c>
      <c r="W209">
        <v>0</v>
      </c>
      <c r="X209">
        <v>0</v>
      </c>
      <c r="Y209">
        <v>0</v>
      </c>
      <c r="Z209">
        <v>0</v>
      </c>
      <c r="AA209">
        <v>0</v>
      </c>
      <c r="AB209">
        <v>0</v>
      </c>
      <c r="AC209">
        <v>0</v>
      </c>
      <c r="AD209">
        <v>0</v>
      </c>
      <c r="AE209">
        <v>0</v>
      </c>
      <c r="AF209">
        <v>0</v>
      </c>
      <c r="AG209">
        <v>0</v>
      </c>
      <c r="AH209">
        <v>0</v>
      </c>
      <c r="AI209">
        <v>70</v>
      </c>
      <c r="AJ209">
        <v>70</v>
      </c>
      <c r="AK209">
        <v>70</v>
      </c>
      <c r="AL209">
        <v>70</v>
      </c>
      <c r="AM209">
        <v>70</v>
      </c>
      <c r="AN209">
        <v>70</v>
      </c>
      <c r="AO209">
        <v>70</v>
      </c>
      <c r="AP209">
        <v>70</v>
      </c>
      <c r="AQ209">
        <v>0</v>
      </c>
      <c r="AR209">
        <v>0</v>
      </c>
      <c r="AS209">
        <v>0</v>
      </c>
      <c r="AT209">
        <v>0</v>
      </c>
      <c r="AU209">
        <v>0</v>
      </c>
      <c r="AV209">
        <v>0</v>
      </c>
      <c r="AW209">
        <v>0</v>
      </c>
      <c r="AX209">
        <v>0</v>
      </c>
      <c r="AY209">
        <v>25</v>
      </c>
      <c r="AZ209">
        <v>25</v>
      </c>
      <c r="BA209">
        <v>25</v>
      </c>
      <c r="BB209">
        <v>25</v>
      </c>
      <c r="BC209">
        <v>25</v>
      </c>
      <c r="BD209">
        <v>25</v>
      </c>
      <c r="BE209">
        <v>25</v>
      </c>
      <c r="BF209">
        <v>25</v>
      </c>
      <c r="BG209">
        <v>0</v>
      </c>
      <c r="BH209">
        <v>0</v>
      </c>
      <c r="BI209">
        <v>0</v>
      </c>
      <c r="BJ209">
        <v>0</v>
      </c>
      <c r="BK209">
        <v>0</v>
      </c>
      <c r="BL209">
        <v>0</v>
      </c>
      <c r="BM209">
        <v>0</v>
      </c>
      <c r="BN209">
        <v>0</v>
      </c>
      <c r="BO209">
        <v>0</v>
      </c>
      <c r="BP209">
        <v>0</v>
      </c>
      <c r="BQ209">
        <v>0</v>
      </c>
      <c r="BR209">
        <v>0</v>
      </c>
      <c r="BS209">
        <v>12</v>
      </c>
      <c r="BT209">
        <v>12</v>
      </c>
    </row>
    <row r="210" spans="1:72" x14ac:dyDescent="0.25">
      <c r="A210">
        <v>252</v>
      </c>
      <c r="B210" t="s">
        <v>384</v>
      </c>
      <c r="C210">
        <v>0</v>
      </c>
      <c r="D210">
        <v>0</v>
      </c>
      <c r="E210">
        <v>0</v>
      </c>
      <c r="F210">
        <v>0</v>
      </c>
      <c r="G210">
        <v>0</v>
      </c>
      <c r="H210">
        <v>0</v>
      </c>
      <c r="I210">
        <v>0</v>
      </c>
      <c r="J210">
        <v>0</v>
      </c>
      <c r="K210">
        <v>0</v>
      </c>
      <c r="L210">
        <v>0</v>
      </c>
      <c r="M210">
        <v>0</v>
      </c>
      <c r="N210">
        <v>0</v>
      </c>
      <c r="O210">
        <v>0</v>
      </c>
      <c r="P210">
        <v>0</v>
      </c>
      <c r="Q210">
        <v>0</v>
      </c>
      <c r="R210">
        <v>0</v>
      </c>
      <c r="S210">
        <v>0</v>
      </c>
      <c r="T210">
        <v>1.45</v>
      </c>
      <c r="U210">
        <v>0</v>
      </c>
      <c r="V210">
        <v>0</v>
      </c>
      <c r="W210">
        <v>0</v>
      </c>
      <c r="X210">
        <v>0</v>
      </c>
      <c r="Y210">
        <v>0</v>
      </c>
      <c r="Z210">
        <v>0</v>
      </c>
      <c r="AA210">
        <v>0</v>
      </c>
      <c r="AB210">
        <v>0</v>
      </c>
      <c r="AC210">
        <v>0</v>
      </c>
      <c r="AD210">
        <v>0</v>
      </c>
      <c r="AE210">
        <v>0</v>
      </c>
      <c r="AF210">
        <v>0</v>
      </c>
      <c r="AG210">
        <v>0</v>
      </c>
      <c r="AH210">
        <v>0</v>
      </c>
      <c r="AI210">
        <v>70</v>
      </c>
      <c r="AJ210">
        <v>70</v>
      </c>
      <c r="AK210">
        <v>70</v>
      </c>
      <c r="AL210">
        <v>70</v>
      </c>
      <c r="AM210">
        <v>70</v>
      </c>
      <c r="AN210">
        <v>70</v>
      </c>
      <c r="AO210">
        <v>70</v>
      </c>
      <c r="AP210">
        <v>70</v>
      </c>
      <c r="AQ210">
        <v>0</v>
      </c>
      <c r="AR210">
        <v>0</v>
      </c>
      <c r="AS210">
        <v>0</v>
      </c>
      <c r="AT210">
        <v>0</v>
      </c>
      <c r="AU210">
        <v>0</v>
      </c>
      <c r="AV210">
        <v>0</v>
      </c>
      <c r="AW210">
        <v>0</v>
      </c>
      <c r="AX210">
        <v>0</v>
      </c>
      <c r="AY210">
        <v>25</v>
      </c>
      <c r="AZ210">
        <v>23.55</v>
      </c>
      <c r="BA210">
        <v>25</v>
      </c>
      <c r="BB210">
        <v>25</v>
      </c>
      <c r="BC210">
        <v>25</v>
      </c>
      <c r="BD210">
        <v>25</v>
      </c>
      <c r="BE210">
        <v>25</v>
      </c>
      <c r="BF210">
        <v>25</v>
      </c>
      <c r="BG210">
        <v>0</v>
      </c>
      <c r="BH210">
        <v>0</v>
      </c>
      <c r="BI210">
        <v>0</v>
      </c>
      <c r="BJ210">
        <v>0</v>
      </c>
      <c r="BK210">
        <v>0</v>
      </c>
      <c r="BL210">
        <v>0</v>
      </c>
      <c r="BM210">
        <v>0</v>
      </c>
      <c r="BN210">
        <v>0</v>
      </c>
      <c r="BO210">
        <v>0</v>
      </c>
      <c r="BP210">
        <v>0</v>
      </c>
      <c r="BQ210">
        <v>0</v>
      </c>
      <c r="BR210">
        <v>0</v>
      </c>
      <c r="BS210">
        <v>12</v>
      </c>
      <c r="BT210">
        <v>12</v>
      </c>
    </row>
    <row r="211" spans="1:72" x14ac:dyDescent="0.25">
      <c r="A211">
        <v>253</v>
      </c>
      <c r="B211" t="s">
        <v>385</v>
      </c>
      <c r="C211">
        <v>0</v>
      </c>
      <c r="D211">
        <v>0</v>
      </c>
      <c r="E211">
        <v>0</v>
      </c>
      <c r="F211">
        <v>0</v>
      </c>
      <c r="G211">
        <v>0</v>
      </c>
      <c r="H211">
        <v>0</v>
      </c>
      <c r="I211">
        <v>0</v>
      </c>
      <c r="J211">
        <v>0</v>
      </c>
      <c r="K211">
        <v>0</v>
      </c>
      <c r="L211">
        <v>0</v>
      </c>
      <c r="M211">
        <v>0</v>
      </c>
      <c r="N211">
        <v>0</v>
      </c>
      <c r="O211">
        <v>0</v>
      </c>
      <c r="P211">
        <v>0</v>
      </c>
      <c r="Q211">
        <v>0</v>
      </c>
      <c r="R211">
        <v>0</v>
      </c>
      <c r="S211">
        <v>0</v>
      </c>
      <c r="T211">
        <v>0</v>
      </c>
      <c r="U211">
        <v>0</v>
      </c>
      <c r="V211">
        <v>0</v>
      </c>
      <c r="W211">
        <v>0</v>
      </c>
      <c r="X211">
        <v>0</v>
      </c>
      <c r="Y211">
        <v>0</v>
      </c>
      <c r="Z211">
        <v>0</v>
      </c>
      <c r="AA211">
        <v>0</v>
      </c>
      <c r="AB211">
        <v>0</v>
      </c>
      <c r="AC211">
        <v>0</v>
      </c>
      <c r="AD211">
        <v>0</v>
      </c>
      <c r="AE211">
        <v>0</v>
      </c>
      <c r="AF211">
        <v>0</v>
      </c>
      <c r="AG211">
        <v>0</v>
      </c>
      <c r="AH211">
        <v>0</v>
      </c>
      <c r="AI211">
        <v>100</v>
      </c>
      <c r="AJ211">
        <v>100</v>
      </c>
      <c r="AK211">
        <v>100</v>
      </c>
      <c r="AL211">
        <v>100</v>
      </c>
      <c r="AM211">
        <v>100</v>
      </c>
      <c r="AN211">
        <v>100</v>
      </c>
      <c r="AO211">
        <v>100</v>
      </c>
      <c r="AP211">
        <v>100</v>
      </c>
      <c r="AQ211">
        <v>0</v>
      </c>
      <c r="AR211">
        <v>0</v>
      </c>
      <c r="AS211">
        <v>0</v>
      </c>
      <c r="AT211">
        <v>0</v>
      </c>
      <c r="AU211">
        <v>0</v>
      </c>
      <c r="AV211">
        <v>0</v>
      </c>
      <c r="AW211">
        <v>0</v>
      </c>
      <c r="AX211">
        <v>0</v>
      </c>
      <c r="AY211">
        <v>85</v>
      </c>
      <c r="AZ211">
        <v>85</v>
      </c>
      <c r="BA211">
        <v>85</v>
      </c>
      <c r="BB211">
        <v>85</v>
      </c>
      <c r="BC211">
        <v>85</v>
      </c>
      <c r="BD211">
        <v>85</v>
      </c>
      <c r="BE211">
        <v>85</v>
      </c>
      <c r="BF211">
        <v>85</v>
      </c>
      <c r="BG211">
        <v>40</v>
      </c>
      <c r="BH211">
        <v>40</v>
      </c>
      <c r="BI211">
        <v>40</v>
      </c>
      <c r="BJ211">
        <v>40</v>
      </c>
      <c r="BK211">
        <v>40</v>
      </c>
      <c r="BL211">
        <v>40</v>
      </c>
      <c r="BM211">
        <v>40</v>
      </c>
      <c r="BN211">
        <v>40</v>
      </c>
      <c r="BO211">
        <v>0</v>
      </c>
      <c r="BP211">
        <v>0</v>
      </c>
      <c r="BQ211">
        <v>0</v>
      </c>
      <c r="BR211">
        <v>0</v>
      </c>
      <c r="BS211">
        <v>70</v>
      </c>
      <c r="BT211">
        <v>12</v>
      </c>
    </row>
    <row r="212" spans="1:72" x14ac:dyDescent="0.25">
      <c r="A212">
        <v>254</v>
      </c>
      <c r="B212" t="s">
        <v>386</v>
      </c>
      <c r="C212">
        <v>0</v>
      </c>
      <c r="D212">
        <v>0</v>
      </c>
      <c r="E212">
        <v>0</v>
      </c>
      <c r="F212">
        <v>0</v>
      </c>
      <c r="G212">
        <v>0</v>
      </c>
      <c r="H212">
        <v>0</v>
      </c>
      <c r="I212">
        <v>0</v>
      </c>
      <c r="J212">
        <v>0</v>
      </c>
      <c r="K212">
        <v>0</v>
      </c>
      <c r="L212">
        <v>0</v>
      </c>
      <c r="M212">
        <v>0</v>
      </c>
      <c r="N212">
        <v>0</v>
      </c>
      <c r="O212">
        <v>0</v>
      </c>
      <c r="P212">
        <v>0</v>
      </c>
      <c r="Q212">
        <v>0</v>
      </c>
      <c r="R212">
        <v>0</v>
      </c>
      <c r="S212">
        <v>0</v>
      </c>
      <c r="T212">
        <v>0</v>
      </c>
      <c r="U212">
        <v>0</v>
      </c>
      <c r="V212">
        <v>0</v>
      </c>
      <c r="W212">
        <v>0</v>
      </c>
      <c r="X212">
        <v>0</v>
      </c>
      <c r="Y212">
        <v>0</v>
      </c>
      <c r="Z212">
        <v>0</v>
      </c>
      <c r="AA212">
        <v>0</v>
      </c>
      <c r="AB212">
        <v>0</v>
      </c>
      <c r="AC212">
        <v>0</v>
      </c>
      <c r="AD212">
        <v>0</v>
      </c>
      <c r="AE212">
        <v>0</v>
      </c>
      <c r="AF212">
        <v>0</v>
      </c>
      <c r="AG212">
        <v>0</v>
      </c>
      <c r="AH212">
        <v>0</v>
      </c>
      <c r="AI212">
        <v>70</v>
      </c>
      <c r="AJ212">
        <v>70</v>
      </c>
      <c r="AK212">
        <v>70</v>
      </c>
      <c r="AL212">
        <v>70</v>
      </c>
      <c r="AM212">
        <v>70</v>
      </c>
      <c r="AN212">
        <v>70</v>
      </c>
      <c r="AO212">
        <v>70</v>
      </c>
      <c r="AP212">
        <v>70</v>
      </c>
      <c r="AQ212">
        <v>0</v>
      </c>
      <c r="AR212">
        <v>0</v>
      </c>
      <c r="AS212">
        <v>0</v>
      </c>
      <c r="AT212">
        <v>0</v>
      </c>
      <c r="AU212">
        <v>0</v>
      </c>
      <c r="AV212">
        <v>0</v>
      </c>
      <c r="AW212">
        <v>0</v>
      </c>
      <c r="AX212">
        <v>0</v>
      </c>
      <c r="AY212">
        <v>25</v>
      </c>
      <c r="AZ212">
        <v>25</v>
      </c>
      <c r="BA212">
        <v>25</v>
      </c>
      <c r="BB212">
        <v>25</v>
      </c>
      <c r="BC212">
        <v>25</v>
      </c>
      <c r="BD212">
        <v>25</v>
      </c>
      <c r="BE212">
        <v>25</v>
      </c>
      <c r="BF212">
        <v>25</v>
      </c>
      <c r="BG212">
        <v>0</v>
      </c>
      <c r="BH212">
        <v>0</v>
      </c>
      <c r="BI212">
        <v>0</v>
      </c>
      <c r="BJ212">
        <v>0</v>
      </c>
      <c r="BK212">
        <v>0</v>
      </c>
      <c r="BL212">
        <v>0</v>
      </c>
      <c r="BM212">
        <v>0</v>
      </c>
      <c r="BN212">
        <v>0</v>
      </c>
      <c r="BO212">
        <v>0</v>
      </c>
      <c r="BP212">
        <v>0</v>
      </c>
      <c r="BQ212">
        <v>0</v>
      </c>
      <c r="BR212">
        <v>0</v>
      </c>
      <c r="BS212">
        <v>12</v>
      </c>
      <c r="BT212">
        <v>12</v>
      </c>
    </row>
    <row r="213" spans="1:72" x14ac:dyDescent="0.25">
      <c r="A213">
        <v>255</v>
      </c>
      <c r="B213" t="s">
        <v>387</v>
      </c>
      <c r="C213">
        <v>0</v>
      </c>
      <c r="D213">
        <v>0</v>
      </c>
      <c r="E213">
        <v>0</v>
      </c>
      <c r="F213">
        <v>0</v>
      </c>
      <c r="G213">
        <v>0</v>
      </c>
      <c r="H213">
        <v>0</v>
      </c>
      <c r="I213">
        <v>0</v>
      </c>
      <c r="J213">
        <v>0</v>
      </c>
      <c r="K213">
        <v>0</v>
      </c>
      <c r="L213">
        <v>0</v>
      </c>
      <c r="M213">
        <v>0</v>
      </c>
      <c r="N213">
        <v>0</v>
      </c>
      <c r="O213">
        <v>0</v>
      </c>
      <c r="P213">
        <v>0</v>
      </c>
      <c r="Q213">
        <v>0</v>
      </c>
      <c r="R213">
        <v>0</v>
      </c>
      <c r="S213">
        <v>0</v>
      </c>
      <c r="T213">
        <v>0</v>
      </c>
      <c r="U213">
        <v>0</v>
      </c>
      <c r="V213">
        <v>0</v>
      </c>
      <c r="W213">
        <v>0</v>
      </c>
      <c r="X213">
        <v>0</v>
      </c>
      <c r="Y213">
        <v>0</v>
      </c>
      <c r="Z213">
        <v>0</v>
      </c>
      <c r="AA213">
        <v>0</v>
      </c>
      <c r="AB213">
        <v>0</v>
      </c>
      <c r="AC213">
        <v>0</v>
      </c>
      <c r="AD213">
        <v>0</v>
      </c>
      <c r="AE213">
        <v>0</v>
      </c>
      <c r="AF213">
        <v>0</v>
      </c>
      <c r="AG213">
        <v>0</v>
      </c>
      <c r="AH213">
        <v>0</v>
      </c>
      <c r="AI213">
        <v>70</v>
      </c>
      <c r="AJ213">
        <v>70</v>
      </c>
      <c r="AK213">
        <v>70</v>
      </c>
      <c r="AL213">
        <v>70</v>
      </c>
      <c r="AM213">
        <v>70</v>
      </c>
      <c r="AN213">
        <v>70</v>
      </c>
      <c r="AO213">
        <v>70</v>
      </c>
      <c r="AP213">
        <v>70</v>
      </c>
      <c r="AQ213">
        <v>0</v>
      </c>
      <c r="AR213">
        <v>0</v>
      </c>
      <c r="AS213">
        <v>0</v>
      </c>
      <c r="AT213">
        <v>0</v>
      </c>
      <c r="AU213">
        <v>0</v>
      </c>
      <c r="AV213">
        <v>0</v>
      </c>
      <c r="AW213">
        <v>0</v>
      </c>
      <c r="AX213">
        <v>0</v>
      </c>
      <c r="AY213">
        <v>25</v>
      </c>
      <c r="AZ213">
        <v>25</v>
      </c>
      <c r="BA213">
        <v>25</v>
      </c>
      <c r="BB213">
        <v>25</v>
      </c>
      <c r="BC213">
        <v>25</v>
      </c>
      <c r="BD213">
        <v>25</v>
      </c>
      <c r="BE213">
        <v>25</v>
      </c>
      <c r="BF213">
        <v>25</v>
      </c>
      <c r="BG213">
        <v>0</v>
      </c>
      <c r="BH213">
        <v>0</v>
      </c>
      <c r="BI213">
        <v>0</v>
      </c>
      <c r="BJ213">
        <v>0</v>
      </c>
      <c r="BK213">
        <v>0</v>
      </c>
      <c r="BL213">
        <v>0</v>
      </c>
      <c r="BM213">
        <v>0</v>
      </c>
      <c r="BN213">
        <v>0</v>
      </c>
      <c r="BO213">
        <v>0</v>
      </c>
      <c r="BP213">
        <v>0</v>
      </c>
      <c r="BQ213">
        <v>0</v>
      </c>
      <c r="BR213">
        <v>0</v>
      </c>
      <c r="BS213">
        <v>12</v>
      </c>
      <c r="BT213">
        <v>12</v>
      </c>
    </row>
    <row r="214" spans="1:72" x14ac:dyDescent="0.25">
      <c r="A214">
        <v>256</v>
      </c>
      <c r="B214" t="s">
        <v>388</v>
      </c>
      <c r="C214">
        <v>0</v>
      </c>
      <c r="D214">
        <v>0</v>
      </c>
      <c r="E214">
        <v>0</v>
      </c>
      <c r="F214">
        <v>0</v>
      </c>
      <c r="G214">
        <v>0</v>
      </c>
      <c r="H214">
        <v>0</v>
      </c>
      <c r="I214">
        <v>0</v>
      </c>
      <c r="J214">
        <v>0</v>
      </c>
      <c r="K214">
        <v>0</v>
      </c>
      <c r="L214">
        <v>0</v>
      </c>
      <c r="M214">
        <v>0</v>
      </c>
      <c r="N214">
        <v>0</v>
      </c>
      <c r="O214">
        <v>0</v>
      </c>
      <c r="P214">
        <v>0</v>
      </c>
      <c r="Q214">
        <v>0</v>
      </c>
      <c r="R214">
        <v>0</v>
      </c>
      <c r="S214">
        <v>0</v>
      </c>
      <c r="T214">
        <v>0</v>
      </c>
      <c r="U214">
        <v>0</v>
      </c>
      <c r="V214">
        <v>0</v>
      </c>
      <c r="W214">
        <v>0</v>
      </c>
      <c r="X214">
        <v>0</v>
      </c>
      <c r="Y214">
        <v>0</v>
      </c>
      <c r="Z214">
        <v>0</v>
      </c>
      <c r="AA214">
        <v>0</v>
      </c>
      <c r="AB214">
        <v>0</v>
      </c>
      <c r="AC214">
        <v>0</v>
      </c>
      <c r="AD214">
        <v>0</v>
      </c>
      <c r="AE214">
        <v>0</v>
      </c>
      <c r="AF214">
        <v>0</v>
      </c>
      <c r="AG214">
        <v>0</v>
      </c>
      <c r="AH214">
        <v>0</v>
      </c>
      <c r="AI214">
        <v>70</v>
      </c>
      <c r="AJ214">
        <v>70</v>
      </c>
      <c r="AK214">
        <v>70</v>
      </c>
      <c r="AL214">
        <v>70</v>
      </c>
      <c r="AM214">
        <v>70</v>
      </c>
      <c r="AN214">
        <v>70</v>
      </c>
      <c r="AO214">
        <v>70</v>
      </c>
      <c r="AP214">
        <v>70</v>
      </c>
      <c r="AQ214">
        <v>0</v>
      </c>
      <c r="AR214">
        <v>0</v>
      </c>
      <c r="AS214">
        <v>0</v>
      </c>
      <c r="AT214">
        <v>0</v>
      </c>
      <c r="AU214">
        <v>0</v>
      </c>
      <c r="AV214">
        <v>0</v>
      </c>
      <c r="AW214">
        <v>0</v>
      </c>
      <c r="AX214">
        <v>0</v>
      </c>
      <c r="AY214">
        <v>25</v>
      </c>
      <c r="AZ214">
        <v>25</v>
      </c>
      <c r="BA214">
        <v>25</v>
      </c>
      <c r="BB214">
        <v>25</v>
      </c>
      <c r="BC214">
        <v>25</v>
      </c>
      <c r="BD214">
        <v>25</v>
      </c>
      <c r="BE214">
        <v>25</v>
      </c>
      <c r="BF214">
        <v>25</v>
      </c>
      <c r="BG214">
        <v>0</v>
      </c>
      <c r="BH214">
        <v>0</v>
      </c>
      <c r="BI214">
        <v>0</v>
      </c>
      <c r="BJ214">
        <v>0</v>
      </c>
      <c r="BK214">
        <v>0</v>
      </c>
      <c r="BL214">
        <v>0</v>
      </c>
      <c r="BM214">
        <v>0</v>
      </c>
      <c r="BN214">
        <v>0</v>
      </c>
      <c r="BO214">
        <v>0</v>
      </c>
      <c r="BP214">
        <v>0</v>
      </c>
      <c r="BQ214">
        <v>0</v>
      </c>
      <c r="BR214">
        <v>0</v>
      </c>
      <c r="BS214">
        <v>12</v>
      </c>
      <c r="BT214">
        <v>12</v>
      </c>
    </row>
    <row r="215" spans="1:72" x14ac:dyDescent="0.25">
      <c r="A215">
        <v>257</v>
      </c>
      <c r="B215" t="s">
        <v>389</v>
      </c>
      <c r="C215">
        <v>0</v>
      </c>
      <c r="D215">
        <v>0</v>
      </c>
      <c r="E215">
        <v>0.5</v>
      </c>
      <c r="F215">
        <v>0</v>
      </c>
      <c r="G215">
        <v>0</v>
      </c>
      <c r="H215">
        <v>0</v>
      </c>
      <c r="I215">
        <v>0</v>
      </c>
      <c r="J215">
        <v>0</v>
      </c>
      <c r="K215">
        <v>0</v>
      </c>
      <c r="L215">
        <v>0</v>
      </c>
      <c r="M215">
        <v>0</v>
      </c>
      <c r="N215">
        <v>0</v>
      </c>
      <c r="O215">
        <v>0</v>
      </c>
      <c r="P215">
        <v>0</v>
      </c>
      <c r="Q215">
        <v>0</v>
      </c>
      <c r="R215">
        <v>0.17</v>
      </c>
      <c r="S215">
        <v>0</v>
      </c>
      <c r="T215">
        <v>0</v>
      </c>
      <c r="U215">
        <v>0</v>
      </c>
      <c r="V215">
        <v>0</v>
      </c>
      <c r="W215">
        <v>0</v>
      </c>
      <c r="X215">
        <v>0</v>
      </c>
      <c r="Y215">
        <v>0</v>
      </c>
      <c r="Z215">
        <v>0</v>
      </c>
      <c r="AA215">
        <v>0</v>
      </c>
      <c r="AB215">
        <v>0</v>
      </c>
      <c r="AC215">
        <v>0</v>
      </c>
      <c r="AD215">
        <v>0</v>
      </c>
      <c r="AE215">
        <v>0</v>
      </c>
      <c r="AF215">
        <v>0</v>
      </c>
      <c r="AG215">
        <v>0</v>
      </c>
      <c r="AH215">
        <v>0</v>
      </c>
      <c r="AI215">
        <v>70</v>
      </c>
      <c r="AJ215">
        <v>70</v>
      </c>
      <c r="AK215">
        <v>69.5</v>
      </c>
      <c r="AL215">
        <v>70</v>
      </c>
      <c r="AM215">
        <v>70</v>
      </c>
      <c r="AN215">
        <v>70</v>
      </c>
      <c r="AO215">
        <v>70</v>
      </c>
      <c r="AP215">
        <v>70</v>
      </c>
      <c r="AQ215">
        <v>0</v>
      </c>
      <c r="AR215">
        <v>0</v>
      </c>
      <c r="AS215">
        <v>0</v>
      </c>
      <c r="AT215">
        <v>0</v>
      </c>
      <c r="AU215">
        <v>0</v>
      </c>
      <c r="AV215">
        <v>0</v>
      </c>
      <c r="AW215">
        <v>0</v>
      </c>
      <c r="AX215">
        <v>-0.17</v>
      </c>
      <c r="AY215">
        <v>28</v>
      </c>
      <c r="AZ215">
        <v>28</v>
      </c>
      <c r="BA215">
        <v>28</v>
      </c>
      <c r="BB215">
        <v>28</v>
      </c>
      <c r="BC215">
        <v>28</v>
      </c>
      <c r="BD215">
        <v>28</v>
      </c>
      <c r="BE215">
        <v>28</v>
      </c>
      <c r="BF215">
        <v>28</v>
      </c>
      <c r="BG215">
        <v>0</v>
      </c>
      <c r="BH215">
        <v>0</v>
      </c>
      <c r="BI215">
        <v>0</v>
      </c>
      <c r="BJ215">
        <v>0</v>
      </c>
      <c r="BK215">
        <v>0</v>
      </c>
      <c r="BL215">
        <v>0</v>
      </c>
      <c r="BM215">
        <v>0</v>
      </c>
      <c r="BN215">
        <v>0</v>
      </c>
      <c r="BO215">
        <v>0</v>
      </c>
      <c r="BP215">
        <v>0</v>
      </c>
      <c r="BQ215">
        <v>3</v>
      </c>
      <c r="BR215">
        <v>0</v>
      </c>
      <c r="BS215">
        <v>12</v>
      </c>
      <c r="BT215">
        <v>12</v>
      </c>
    </row>
    <row r="216" spans="1:72" x14ac:dyDescent="0.25">
      <c r="A216">
        <v>258</v>
      </c>
      <c r="B216" t="s">
        <v>390</v>
      </c>
      <c r="C216">
        <v>0</v>
      </c>
      <c r="D216">
        <v>0</v>
      </c>
      <c r="E216">
        <v>0</v>
      </c>
      <c r="F216">
        <v>0</v>
      </c>
      <c r="G216">
        <v>0</v>
      </c>
      <c r="H216">
        <v>0</v>
      </c>
      <c r="I216">
        <v>0</v>
      </c>
      <c r="J216">
        <v>0</v>
      </c>
      <c r="K216">
        <v>0</v>
      </c>
      <c r="L216">
        <v>0</v>
      </c>
      <c r="M216">
        <v>0</v>
      </c>
      <c r="N216">
        <v>0</v>
      </c>
      <c r="O216">
        <v>0</v>
      </c>
      <c r="P216">
        <v>0</v>
      </c>
      <c r="Q216">
        <v>0</v>
      </c>
      <c r="R216">
        <v>0</v>
      </c>
      <c r="S216">
        <v>0</v>
      </c>
      <c r="T216">
        <v>0</v>
      </c>
      <c r="U216">
        <v>0</v>
      </c>
      <c r="V216">
        <v>0</v>
      </c>
      <c r="W216">
        <v>0</v>
      </c>
      <c r="X216">
        <v>0</v>
      </c>
      <c r="Y216">
        <v>0</v>
      </c>
      <c r="Z216">
        <v>0</v>
      </c>
      <c r="AA216">
        <v>0</v>
      </c>
      <c r="AB216">
        <v>0</v>
      </c>
      <c r="AC216">
        <v>0</v>
      </c>
      <c r="AD216">
        <v>0</v>
      </c>
      <c r="AE216">
        <v>0</v>
      </c>
      <c r="AF216">
        <v>0</v>
      </c>
      <c r="AG216">
        <v>0</v>
      </c>
      <c r="AH216">
        <v>0</v>
      </c>
      <c r="AI216">
        <v>100</v>
      </c>
      <c r="AJ216">
        <v>100</v>
      </c>
      <c r="AK216">
        <v>100</v>
      </c>
      <c r="AL216">
        <v>100</v>
      </c>
      <c r="AM216">
        <v>100</v>
      </c>
      <c r="AN216">
        <v>100</v>
      </c>
      <c r="AO216">
        <v>100</v>
      </c>
      <c r="AP216">
        <v>100</v>
      </c>
      <c r="AQ216">
        <v>100</v>
      </c>
      <c r="AR216">
        <v>100</v>
      </c>
      <c r="AS216">
        <v>100</v>
      </c>
      <c r="AT216">
        <v>100</v>
      </c>
      <c r="AU216">
        <v>100</v>
      </c>
      <c r="AV216">
        <v>100</v>
      </c>
      <c r="AW216">
        <v>100</v>
      </c>
      <c r="AX216">
        <v>100</v>
      </c>
      <c r="AY216">
        <v>10</v>
      </c>
      <c r="AZ216">
        <v>10</v>
      </c>
      <c r="BA216">
        <v>10</v>
      </c>
      <c r="BB216">
        <v>10</v>
      </c>
      <c r="BC216">
        <v>10</v>
      </c>
      <c r="BD216">
        <v>10</v>
      </c>
      <c r="BE216">
        <v>10</v>
      </c>
      <c r="BF216">
        <v>10</v>
      </c>
      <c r="BG216">
        <v>35</v>
      </c>
      <c r="BH216">
        <v>35</v>
      </c>
      <c r="BI216">
        <v>35</v>
      </c>
      <c r="BJ216">
        <v>35</v>
      </c>
      <c r="BK216">
        <v>35</v>
      </c>
      <c r="BL216">
        <v>35</v>
      </c>
      <c r="BM216">
        <v>35</v>
      </c>
      <c r="BN216">
        <v>35</v>
      </c>
      <c r="BO216">
        <v>0</v>
      </c>
      <c r="BP216">
        <v>0</v>
      </c>
      <c r="BQ216">
        <v>0</v>
      </c>
      <c r="BR216">
        <v>0</v>
      </c>
      <c r="BS216">
        <v>81</v>
      </c>
      <c r="BT216">
        <v>12</v>
      </c>
    </row>
    <row r="217" spans="1:72" x14ac:dyDescent="0.25">
      <c r="A217">
        <v>259</v>
      </c>
      <c r="B217" t="s">
        <v>391</v>
      </c>
      <c r="C217">
        <v>0</v>
      </c>
      <c r="D217">
        <v>0</v>
      </c>
      <c r="E217">
        <v>0</v>
      </c>
      <c r="F217">
        <v>0</v>
      </c>
      <c r="G217">
        <v>0</v>
      </c>
      <c r="H217">
        <v>0</v>
      </c>
      <c r="I217">
        <v>0</v>
      </c>
      <c r="J217">
        <v>0</v>
      </c>
      <c r="K217">
        <v>0</v>
      </c>
      <c r="L217">
        <v>0</v>
      </c>
      <c r="M217">
        <v>0</v>
      </c>
      <c r="N217">
        <v>0</v>
      </c>
      <c r="O217">
        <v>0</v>
      </c>
      <c r="P217">
        <v>0</v>
      </c>
      <c r="Q217">
        <v>0</v>
      </c>
      <c r="R217">
        <v>0</v>
      </c>
      <c r="S217">
        <v>0</v>
      </c>
      <c r="T217">
        <v>0</v>
      </c>
      <c r="U217">
        <v>0</v>
      </c>
      <c r="V217">
        <v>0</v>
      </c>
      <c r="W217">
        <v>0</v>
      </c>
      <c r="X217">
        <v>0</v>
      </c>
      <c r="Y217">
        <v>0</v>
      </c>
      <c r="Z217">
        <v>0</v>
      </c>
      <c r="AA217">
        <v>0</v>
      </c>
      <c r="AB217">
        <v>0</v>
      </c>
      <c r="AC217">
        <v>0</v>
      </c>
      <c r="AD217">
        <v>0</v>
      </c>
      <c r="AE217">
        <v>0</v>
      </c>
      <c r="AF217">
        <v>0</v>
      </c>
      <c r="AG217">
        <v>0</v>
      </c>
      <c r="AH217">
        <v>0</v>
      </c>
      <c r="AI217">
        <v>95</v>
      </c>
      <c r="AJ217">
        <v>95</v>
      </c>
      <c r="AK217">
        <v>95</v>
      </c>
      <c r="AL217">
        <v>95</v>
      </c>
      <c r="AM217">
        <v>95</v>
      </c>
      <c r="AN217">
        <v>95</v>
      </c>
      <c r="AO217">
        <v>95</v>
      </c>
      <c r="AP217">
        <v>95</v>
      </c>
      <c r="AQ217">
        <v>5</v>
      </c>
      <c r="AR217">
        <v>5</v>
      </c>
      <c r="AS217">
        <v>5</v>
      </c>
      <c r="AT217">
        <v>5</v>
      </c>
      <c r="AU217">
        <v>5</v>
      </c>
      <c r="AV217">
        <v>5</v>
      </c>
      <c r="AW217">
        <v>5</v>
      </c>
      <c r="AX217">
        <v>5</v>
      </c>
      <c r="AY217">
        <v>0</v>
      </c>
      <c r="AZ217">
        <v>0</v>
      </c>
      <c r="BA217">
        <v>0</v>
      </c>
      <c r="BB217">
        <v>0</v>
      </c>
      <c r="BC217">
        <v>0</v>
      </c>
      <c r="BD217">
        <v>0</v>
      </c>
      <c r="BE217">
        <v>0</v>
      </c>
      <c r="BF217">
        <v>0</v>
      </c>
      <c r="BG217">
        <v>60</v>
      </c>
      <c r="BH217">
        <v>60</v>
      </c>
      <c r="BI217">
        <v>60</v>
      </c>
      <c r="BJ217">
        <v>60</v>
      </c>
      <c r="BK217">
        <v>60</v>
      </c>
      <c r="BL217">
        <v>60</v>
      </c>
      <c r="BM217">
        <v>60</v>
      </c>
      <c r="BN217">
        <v>60</v>
      </c>
      <c r="BO217">
        <v>0</v>
      </c>
      <c r="BP217">
        <v>0</v>
      </c>
      <c r="BQ217">
        <v>0</v>
      </c>
      <c r="BR217">
        <v>0</v>
      </c>
      <c r="BS217">
        <v>31</v>
      </c>
      <c r="BT217">
        <v>10</v>
      </c>
    </row>
    <row r="218" spans="1:72" x14ac:dyDescent="0.25">
      <c r="A218">
        <v>260</v>
      </c>
      <c r="B218" t="s">
        <v>392</v>
      </c>
      <c r="C218">
        <v>0</v>
      </c>
      <c r="D218">
        <v>0</v>
      </c>
      <c r="E218">
        <v>0</v>
      </c>
      <c r="F218">
        <v>0</v>
      </c>
      <c r="G218">
        <v>0</v>
      </c>
      <c r="H218">
        <v>0</v>
      </c>
      <c r="I218">
        <v>0</v>
      </c>
      <c r="J218">
        <v>0</v>
      </c>
      <c r="K218">
        <v>0</v>
      </c>
      <c r="L218">
        <v>0</v>
      </c>
      <c r="M218">
        <v>0</v>
      </c>
      <c r="N218">
        <v>0</v>
      </c>
      <c r="O218">
        <v>0</v>
      </c>
      <c r="P218">
        <v>0</v>
      </c>
      <c r="Q218">
        <v>0</v>
      </c>
      <c r="R218">
        <v>0</v>
      </c>
      <c r="S218">
        <v>0</v>
      </c>
      <c r="T218">
        <v>0</v>
      </c>
      <c r="U218">
        <v>0</v>
      </c>
      <c r="V218">
        <v>0</v>
      </c>
      <c r="W218">
        <v>0</v>
      </c>
      <c r="X218">
        <v>0</v>
      </c>
      <c r="Y218">
        <v>0</v>
      </c>
      <c r="Z218">
        <v>0</v>
      </c>
      <c r="AA218">
        <v>0</v>
      </c>
      <c r="AB218">
        <v>0</v>
      </c>
      <c r="AC218">
        <v>0</v>
      </c>
      <c r="AD218">
        <v>0</v>
      </c>
      <c r="AE218">
        <v>0</v>
      </c>
      <c r="AF218">
        <v>0</v>
      </c>
      <c r="AG218">
        <v>0</v>
      </c>
      <c r="AH218">
        <v>0</v>
      </c>
      <c r="AI218">
        <v>100</v>
      </c>
      <c r="AJ218">
        <v>100</v>
      </c>
      <c r="AK218">
        <v>100</v>
      </c>
      <c r="AL218">
        <v>100</v>
      </c>
      <c r="AM218">
        <v>100</v>
      </c>
      <c r="AN218">
        <v>100</v>
      </c>
      <c r="AO218">
        <v>100</v>
      </c>
      <c r="AP218">
        <v>100</v>
      </c>
      <c r="AQ218">
        <v>0</v>
      </c>
      <c r="AR218">
        <v>0</v>
      </c>
      <c r="AS218">
        <v>0</v>
      </c>
      <c r="AT218">
        <v>0</v>
      </c>
      <c r="AU218">
        <v>0</v>
      </c>
      <c r="AV218">
        <v>0</v>
      </c>
      <c r="AW218">
        <v>0</v>
      </c>
      <c r="AX218">
        <v>0</v>
      </c>
      <c r="AY218">
        <v>0</v>
      </c>
      <c r="AZ218">
        <v>0</v>
      </c>
      <c r="BA218">
        <v>0</v>
      </c>
      <c r="BB218">
        <v>0</v>
      </c>
      <c r="BC218">
        <v>0</v>
      </c>
      <c r="BD218">
        <v>0</v>
      </c>
      <c r="BE218">
        <v>0</v>
      </c>
      <c r="BF218">
        <v>0</v>
      </c>
      <c r="BG218">
        <v>85</v>
      </c>
      <c r="BH218">
        <v>85</v>
      </c>
      <c r="BI218">
        <v>85</v>
      </c>
      <c r="BJ218">
        <v>85</v>
      </c>
      <c r="BK218">
        <v>85</v>
      </c>
      <c r="BL218">
        <v>85</v>
      </c>
      <c r="BM218">
        <v>85</v>
      </c>
      <c r="BN218">
        <v>85</v>
      </c>
      <c r="BO218">
        <v>0</v>
      </c>
      <c r="BP218">
        <v>0</v>
      </c>
      <c r="BQ218">
        <v>0</v>
      </c>
      <c r="BR218">
        <v>0</v>
      </c>
      <c r="BS218">
        <v>49</v>
      </c>
      <c r="BT218">
        <v>10</v>
      </c>
    </row>
    <row r="219" spans="1:72" x14ac:dyDescent="0.25">
      <c r="A219">
        <v>261</v>
      </c>
      <c r="B219" t="s">
        <v>393</v>
      </c>
      <c r="C219">
        <v>0</v>
      </c>
      <c r="D219">
        <v>0</v>
      </c>
      <c r="E219">
        <v>0</v>
      </c>
      <c r="F219">
        <v>0</v>
      </c>
      <c r="G219">
        <v>0</v>
      </c>
      <c r="H219">
        <v>0</v>
      </c>
      <c r="I219">
        <v>0</v>
      </c>
      <c r="J219">
        <v>0</v>
      </c>
      <c r="K219">
        <v>0</v>
      </c>
      <c r="L219">
        <v>0</v>
      </c>
      <c r="M219">
        <v>0</v>
      </c>
      <c r="N219">
        <v>0</v>
      </c>
      <c r="O219">
        <v>0</v>
      </c>
      <c r="P219">
        <v>0</v>
      </c>
      <c r="Q219">
        <v>0</v>
      </c>
      <c r="R219">
        <v>0</v>
      </c>
      <c r="S219">
        <v>0</v>
      </c>
      <c r="T219">
        <v>0</v>
      </c>
      <c r="U219">
        <v>0</v>
      </c>
      <c r="V219">
        <v>0</v>
      </c>
      <c r="W219">
        <v>0</v>
      </c>
      <c r="X219">
        <v>0</v>
      </c>
      <c r="Y219">
        <v>0</v>
      </c>
      <c r="Z219">
        <v>0</v>
      </c>
      <c r="AA219">
        <v>0</v>
      </c>
      <c r="AB219">
        <v>0</v>
      </c>
      <c r="AC219">
        <v>0</v>
      </c>
      <c r="AD219">
        <v>0</v>
      </c>
      <c r="AE219">
        <v>0</v>
      </c>
      <c r="AF219">
        <v>0</v>
      </c>
      <c r="AG219">
        <v>0</v>
      </c>
      <c r="AH219">
        <v>0</v>
      </c>
      <c r="AI219">
        <v>35</v>
      </c>
      <c r="AJ219">
        <v>35</v>
      </c>
      <c r="AK219">
        <v>35</v>
      </c>
      <c r="AL219">
        <v>35</v>
      </c>
      <c r="AM219">
        <v>35</v>
      </c>
      <c r="AN219">
        <v>35</v>
      </c>
      <c r="AO219">
        <v>35</v>
      </c>
      <c r="AP219">
        <v>35</v>
      </c>
      <c r="AQ219">
        <v>0</v>
      </c>
      <c r="AR219">
        <v>0</v>
      </c>
      <c r="AS219">
        <v>0</v>
      </c>
      <c r="AT219">
        <v>0</v>
      </c>
      <c r="AU219">
        <v>0</v>
      </c>
      <c r="AV219">
        <v>0</v>
      </c>
      <c r="AW219">
        <v>0</v>
      </c>
      <c r="AX219">
        <v>0</v>
      </c>
      <c r="AY219">
        <v>35</v>
      </c>
      <c r="AZ219">
        <v>35</v>
      </c>
      <c r="BA219">
        <v>35</v>
      </c>
      <c r="BB219">
        <v>35</v>
      </c>
      <c r="BC219">
        <v>35</v>
      </c>
      <c r="BD219">
        <v>35</v>
      </c>
      <c r="BE219">
        <v>35</v>
      </c>
      <c r="BF219">
        <v>35</v>
      </c>
      <c r="BG219">
        <v>0</v>
      </c>
      <c r="BH219">
        <v>0</v>
      </c>
      <c r="BI219">
        <v>0</v>
      </c>
      <c r="BJ219">
        <v>0</v>
      </c>
      <c r="BK219">
        <v>0</v>
      </c>
      <c r="BL219">
        <v>0</v>
      </c>
      <c r="BM219">
        <v>0</v>
      </c>
      <c r="BN219">
        <v>0</v>
      </c>
      <c r="BO219">
        <v>0</v>
      </c>
      <c r="BP219">
        <v>0</v>
      </c>
      <c r="BQ219">
        <v>0</v>
      </c>
      <c r="BR219">
        <v>0</v>
      </c>
      <c r="BS219">
        <v>10</v>
      </c>
      <c r="BT219">
        <v>10</v>
      </c>
    </row>
    <row r="220" spans="1:72" x14ac:dyDescent="0.25">
      <c r="A220">
        <v>262</v>
      </c>
      <c r="B220" t="s">
        <v>394</v>
      </c>
      <c r="C220">
        <v>0</v>
      </c>
      <c r="D220">
        <v>0</v>
      </c>
      <c r="E220">
        <v>0</v>
      </c>
      <c r="F220">
        <v>0</v>
      </c>
      <c r="G220">
        <v>0</v>
      </c>
      <c r="H220">
        <v>0</v>
      </c>
      <c r="I220">
        <v>0</v>
      </c>
      <c r="J220">
        <v>0</v>
      </c>
      <c r="K220">
        <v>0</v>
      </c>
      <c r="L220">
        <v>0</v>
      </c>
      <c r="M220">
        <v>0</v>
      </c>
      <c r="N220">
        <v>0</v>
      </c>
      <c r="O220">
        <v>0</v>
      </c>
      <c r="P220">
        <v>0</v>
      </c>
      <c r="Q220">
        <v>0</v>
      </c>
      <c r="R220">
        <v>0</v>
      </c>
      <c r="S220">
        <v>0</v>
      </c>
      <c r="T220">
        <v>0</v>
      </c>
      <c r="U220">
        <v>0</v>
      </c>
      <c r="V220">
        <v>0</v>
      </c>
      <c r="W220">
        <v>0</v>
      </c>
      <c r="X220">
        <v>0</v>
      </c>
      <c r="Y220">
        <v>0</v>
      </c>
      <c r="Z220">
        <v>0</v>
      </c>
      <c r="AA220">
        <v>0</v>
      </c>
      <c r="AB220">
        <v>0</v>
      </c>
      <c r="AC220">
        <v>0</v>
      </c>
      <c r="AD220">
        <v>0</v>
      </c>
      <c r="AE220">
        <v>0</v>
      </c>
      <c r="AF220">
        <v>0</v>
      </c>
      <c r="AG220">
        <v>0</v>
      </c>
      <c r="AH220">
        <v>0</v>
      </c>
      <c r="AI220">
        <v>100</v>
      </c>
      <c r="AJ220">
        <v>100</v>
      </c>
      <c r="AK220">
        <v>100</v>
      </c>
      <c r="AL220">
        <v>100</v>
      </c>
      <c r="AM220">
        <v>100</v>
      </c>
      <c r="AN220">
        <v>100</v>
      </c>
      <c r="AO220">
        <v>100</v>
      </c>
      <c r="AP220">
        <v>100</v>
      </c>
      <c r="AQ220">
        <v>10</v>
      </c>
      <c r="AR220">
        <v>10</v>
      </c>
      <c r="AS220">
        <v>10</v>
      </c>
      <c r="AT220">
        <v>10</v>
      </c>
      <c r="AU220">
        <v>10</v>
      </c>
      <c r="AV220">
        <v>10</v>
      </c>
      <c r="AW220">
        <v>10</v>
      </c>
      <c r="AX220">
        <v>10</v>
      </c>
      <c r="AY220">
        <v>0</v>
      </c>
      <c r="AZ220">
        <v>0</v>
      </c>
      <c r="BA220">
        <v>0</v>
      </c>
      <c r="BB220">
        <v>0</v>
      </c>
      <c r="BC220">
        <v>0</v>
      </c>
      <c r="BD220">
        <v>0</v>
      </c>
      <c r="BE220">
        <v>0</v>
      </c>
      <c r="BF220">
        <v>0</v>
      </c>
      <c r="BG220">
        <v>5</v>
      </c>
      <c r="BH220">
        <v>5</v>
      </c>
      <c r="BI220">
        <v>5</v>
      </c>
      <c r="BJ220">
        <v>5</v>
      </c>
      <c r="BK220">
        <v>5</v>
      </c>
      <c r="BL220">
        <v>5</v>
      </c>
      <c r="BM220">
        <v>5</v>
      </c>
      <c r="BN220">
        <v>5</v>
      </c>
      <c r="BO220">
        <v>0</v>
      </c>
      <c r="BP220">
        <v>0</v>
      </c>
      <c r="BQ220">
        <v>0</v>
      </c>
      <c r="BR220">
        <v>0</v>
      </c>
      <c r="BS220">
        <v>9</v>
      </c>
      <c r="BT220">
        <v>10</v>
      </c>
    </row>
    <row r="221" spans="1:72" x14ac:dyDescent="0.25">
      <c r="A221">
        <v>263</v>
      </c>
      <c r="B221" t="s">
        <v>395</v>
      </c>
      <c r="C221">
        <v>0</v>
      </c>
      <c r="D221">
        <v>0</v>
      </c>
      <c r="E221">
        <v>0</v>
      </c>
      <c r="F221">
        <v>0</v>
      </c>
      <c r="G221">
        <v>0</v>
      </c>
      <c r="H221">
        <v>0</v>
      </c>
      <c r="I221">
        <v>0</v>
      </c>
      <c r="J221">
        <v>0</v>
      </c>
      <c r="K221">
        <v>0</v>
      </c>
      <c r="L221">
        <v>0</v>
      </c>
      <c r="M221">
        <v>0</v>
      </c>
      <c r="N221">
        <v>0</v>
      </c>
      <c r="O221">
        <v>0</v>
      </c>
      <c r="P221">
        <v>0</v>
      </c>
      <c r="Q221">
        <v>0</v>
      </c>
      <c r="R221">
        <v>0</v>
      </c>
      <c r="S221">
        <v>0</v>
      </c>
      <c r="T221">
        <v>0</v>
      </c>
      <c r="U221">
        <v>0</v>
      </c>
      <c r="V221">
        <v>0</v>
      </c>
      <c r="W221">
        <v>0</v>
      </c>
      <c r="X221">
        <v>0</v>
      </c>
      <c r="Y221">
        <v>0</v>
      </c>
      <c r="Z221">
        <v>0</v>
      </c>
      <c r="AA221">
        <v>0</v>
      </c>
      <c r="AB221">
        <v>0</v>
      </c>
      <c r="AC221">
        <v>0</v>
      </c>
      <c r="AD221">
        <v>0</v>
      </c>
      <c r="AE221">
        <v>0</v>
      </c>
      <c r="AF221">
        <v>0</v>
      </c>
      <c r="AG221">
        <v>0</v>
      </c>
      <c r="AH221">
        <v>0</v>
      </c>
      <c r="AI221">
        <v>100</v>
      </c>
      <c r="AJ221">
        <v>100</v>
      </c>
      <c r="AK221">
        <v>100</v>
      </c>
      <c r="AL221">
        <v>100</v>
      </c>
      <c r="AM221">
        <v>100</v>
      </c>
      <c r="AN221">
        <v>100</v>
      </c>
      <c r="AO221">
        <v>100</v>
      </c>
      <c r="AP221">
        <v>100</v>
      </c>
      <c r="AQ221">
        <v>0</v>
      </c>
      <c r="AR221">
        <v>0</v>
      </c>
      <c r="AS221">
        <v>0</v>
      </c>
      <c r="AT221">
        <v>0</v>
      </c>
      <c r="AU221">
        <v>0</v>
      </c>
      <c r="AV221">
        <v>0</v>
      </c>
      <c r="AW221">
        <v>0</v>
      </c>
      <c r="AX221">
        <v>0</v>
      </c>
      <c r="AY221">
        <v>0</v>
      </c>
      <c r="AZ221">
        <v>0</v>
      </c>
      <c r="BA221">
        <v>0</v>
      </c>
      <c r="BB221">
        <v>0</v>
      </c>
      <c r="BC221">
        <v>0</v>
      </c>
      <c r="BD221">
        <v>0</v>
      </c>
      <c r="BE221">
        <v>0</v>
      </c>
      <c r="BF221">
        <v>0</v>
      </c>
      <c r="BG221">
        <v>0</v>
      </c>
      <c r="BH221">
        <v>0</v>
      </c>
      <c r="BI221">
        <v>0</v>
      </c>
      <c r="BJ221">
        <v>0</v>
      </c>
      <c r="BK221">
        <v>0</v>
      </c>
      <c r="BL221">
        <v>0</v>
      </c>
      <c r="BM221">
        <v>0</v>
      </c>
      <c r="BN221">
        <v>0</v>
      </c>
      <c r="BO221">
        <v>0</v>
      </c>
      <c r="BP221">
        <v>0</v>
      </c>
      <c r="BQ221">
        <v>0</v>
      </c>
      <c r="BR221">
        <v>0</v>
      </c>
      <c r="BS221">
        <v>50</v>
      </c>
      <c r="BT221">
        <v>10</v>
      </c>
    </row>
    <row r="222" spans="1:72" x14ac:dyDescent="0.25">
      <c r="A222">
        <v>264</v>
      </c>
      <c r="B222" t="s">
        <v>396</v>
      </c>
      <c r="C222">
        <v>0</v>
      </c>
      <c r="D222">
        <v>0</v>
      </c>
      <c r="E222">
        <v>0</v>
      </c>
      <c r="F222">
        <v>0</v>
      </c>
      <c r="G222">
        <v>0</v>
      </c>
      <c r="H222">
        <v>0</v>
      </c>
      <c r="I222">
        <v>0</v>
      </c>
      <c r="J222">
        <v>0</v>
      </c>
      <c r="K222">
        <v>0</v>
      </c>
      <c r="L222">
        <v>0</v>
      </c>
      <c r="M222">
        <v>0</v>
      </c>
      <c r="N222">
        <v>0</v>
      </c>
      <c r="O222">
        <v>0</v>
      </c>
      <c r="P222">
        <v>0</v>
      </c>
      <c r="Q222">
        <v>0</v>
      </c>
      <c r="R222">
        <v>0</v>
      </c>
      <c r="S222">
        <v>0</v>
      </c>
      <c r="T222">
        <v>0</v>
      </c>
      <c r="U222">
        <v>0</v>
      </c>
      <c r="V222">
        <v>0</v>
      </c>
      <c r="W222">
        <v>0</v>
      </c>
      <c r="X222">
        <v>0</v>
      </c>
      <c r="Y222">
        <v>0</v>
      </c>
      <c r="Z222">
        <v>0</v>
      </c>
      <c r="AA222">
        <v>0</v>
      </c>
      <c r="AB222">
        <v>0</v>
      </c>
      <c r="AC222">
        <v>0</v>
      </c>
      <c r="AD222">
        <v>0</v>
      </c>
      <c r="AE222">
        <v>0</v>
      </c>
      <c r="AF222">
        <v>0</v>
      </c>
      <c r="AG222">
        <v>0</v>
      </c>
      <c r="AH222">
        <v>0</v>
      </c>
      <c r="AI222">
        <v>35</v>
      </c>
      <c r="AJ222">
        <v>35</v>
      </c>
      <c r="AK222">
        <v>35</v>
      </c>
      <c r="AL222">
        <v>35</v>
      </c>
      <c r="AM222">
        <v>35</v>
      </c>
      <c r="AN222">
        <v>35</v>
      </c>
      <c r="AO222">
        <v>35</v>
      </c>
      <c r="AP222">
        <v>35</v>
      </c>
      <c r="AQ222">
        <v>0</v>
      </c>
      <c r="AR222">
        <v>0</v>
      </c>
      <c r="AS222">
        <v>0</v>
      </c>
      <c r="AT222">
        <v>0</v>
      </c>
      <c r="AU222">
        <v>0</v>
      </c>
      <c r="AV222">
        <v>0</v>
      </c>
      <c r="AW222">
        <v>0</v>
      </c>
      <c r="AX222">
        <v>0</v>
      </c>
      <c r="AY222">
        <v>35</v>
      </c>
      <c r="AZ222">
        <v>35</v>
      </c>
      <c r="BA222">
        <v>35</v>
      </c>
      <c r="BB222">
        <v>35</v>
      </c>
      <c r="BC222">
        <v>35</v>
      </c>
      <c r="BD222">
        <v>35</v>
      </c>
      <c r="BE222">
        <v>35</v>
      </c>
      <c r="BF222">
        <v>35</v>
      </c>
      <c r="BG222">
        <v>0</v>
      </c>
      <c r="BH222">
        <v>0</v>
      </c>
      <c r="BI222">
        <v>0</v>
      </c>
      <c r="BJ222">
        <v>0</v>
      </c>
      <c r="BK222">
        <v>0</v>
      </c>
      <c r="BL222">
        <v>0</v>
      </c>
      <c r="BM222">
        <v>0</v>
      </c>
      <c r="BN222">
        <v>0</v>
      </c>
      <c r="BO222">
        <v>0</v>
      </c>
      <c r="BP222">
        <v>0</v>
      </c>
      <c r="BQ222">
        <v>0</v>
      </c>
      <c r="BR222">
        <v>0</v>
      </c>
      <c r="BS222">
        <v>10</v>
      </c>
      <c r="BT222">
        <v>10</v>
      </c>
    </row>
    <row r="223" spans="1:72" x14ac:dyDescent="0.25">
      <c r="A223">
        <v>265</v>
      </c>
      <c r="B223" t="s">
        <v>397</v>
      </c>
      <c r="C223">
        <v>0</v>
      </c>
      <c r="D223">
        <v>0</v>
      </c>
      <c r="E223">
        <v>0</v>
      </c>
      <c r="F223">
        <v>0</v>
      </c>
      <c r="G223">
        <v>0</v>
      </c>
      <c r="H223">
        <v>0</v>
      </c>
      <c r="I223">
        <v>0</v>
      </c>
      <c r="J223">
        <v>0</v>
      </c>
      <c r="K223">
        <v>0</v>
      </c>
      <c r="L223">
        <v>0</v>
      </c>
      <c r="M223">
        <v>0</v>
      </c>
      <c r="N223">
        <v>0</v>
      </c>
      <c r="O223">
        <v>0</v>
      </c>
      <c r="P223">
        <v>0</v>
      </c>
      <c r="Q223">
        <v>0</v>
      </c>
      <c r="R223">
        <v>0</v>
      </c>
      <c r="S223">
        <v>0</v>
      </c>
      <c r="T223">
        <v>0</v>
      </c>
      <c r="U223">
        <v>0</v>
      </c>
      <c r="V223">
        <v>0</v>
      </c>
      <c r="W223">
        <v>0</v>
      </c>
      <c r="X223">
        <v>0</v>
      </c>
      <c r="Y223">
        <v>0</v>
      </c>
      <c r="Z223">
        <v>0</v>
      </c>
      <c r="AA223">
        <v>0</v>
      </c>
      <c r="AB223">
        <v>0</v>
      </c>
      <c r="AC223">
        <v>0</v>
      </c>
      <c r="AD223">
        <v>0</v>
      </c>
      <c r="AE223">
        <v>0</v>
      </c>
      <c r="AF223">
        <v>0</v>
      </c>
      <c r="AG223">
        <v>0</v>
      </c>
      <c r="AH223">
        <v>0</v>
      </c>
      <c r="AI223">
        <v>70</v>
      </c>
      <c r="AJ223">
        <v>70</v>
      </c>
      <c r="AK223">
        <v>70</v>
      </c>
      <c r="AL223">
        <v>70</v>
      </c>
      <c r="AM223">
        <v>70</v>
      </c>
      <c r="AN223">
        <v>70</v>
      </c>
      <c r="AO223">
        <v>70</v>
      </c>
      <c r="AP223">
        <v>70</v>
      </c>
      <c r="AQ223">
        <v>5</v>
      </c>
      <c r="AR223">
        <v>5</v>
      </c>
      <c r="AS223">
        <v>5</v>
      </c>
      <c r="AT223">
        <v>5</v>
      </c>
      <c r="AU223">
        <v>5</v>
      </c>
      <c r="AV223">
        <v>5</v>
      </c>
      <c r="AW223">
        <v>5</v>
      </c>
      <c r="AX223">
        <v>5</v>
      </c>
      <c r="AY223">
        <v>37.5</v>
      </c>
      <c r="AZ223">
        <v>37.5</v>
      </c>
      <c r="BA223">
        <v>37.5</v>
      </c>
      <c r="BB223">
        <v>37.5</v>
      </c>
      <c r="BC223">
        <v>37.5</v>
      </c>
      <c r="BD223">
        <v>37.5</v>
      </c>
      <c r="BE223">
        <v>37.5</v>
      </c>
      <c r="BF223">
        <v>37.5</v>
      </c>
      <c r="BG223">
        <v>20</v>
      </c>
      <c r="BH223">
        <v>20</v>
      </c>
      <c r="BI223">
        <v>20</v>
      </c>
      <c r="BJ223">
        <v>20</v>
      </c>
      <c r="BK223">
        <v>20</v>
      </c>
      <c r="BL223">
        <v>20</v>
      </c>
      <c r="BM223">
        <v>20</v>
      </c>
      <c r="BN223">
        <v>20</v>
      </c>
      <c r="BO223">
        <v>0</v>
      </c>
      <c r="BP223">
        <v>0</v>
      </c>
      <c r="BQ223">
        <v>0</v>
      </c>
      <c r="BR223">
        <v>0</v>
      </c>
      <c r="BS223">
        <v>29</v>
      </c>
      <c r="BT223">
        <v>10</v>
      </c>
    </row>
    <row r="224" spans="1:72" x14ac:dyDescent="0.25">
      <c r="A224">
        <v>266</v>
      </c>
      <c r="B224" t="s">
        <v>398</v>
      </c>
      <c r="C224">
        <v>0</v>
      </c>
      <c r="D224">
        <v>0</v>
      </c>
      <c r="E224">
        <v>0</v>
      </c>
      <c r="F224">
        <v>0</v>
      </c>
      <c r="G224">
        <v>0</v>
      </c>
      <c r="H224">
        <v>0</v>
      </c>
      <c r="I224">
        <v>0</v>
      </c>
      <c r="J224">
        <v>0</v>
      </c>
      <c r="K224">
        <v>0</v>
      </c>
      <c r="L224">
        <v>0</v>
      </c>
      <c r="M224">
        <v>0</v>
      </c>
      <c r="N224">
        <v>0</v>
      </c>
      <c r="O224">
        <v>0</v>
      </c>
      <c r="P224">
        <v>0</v>
      </c>
      <c r="Q224">
        <v>0</v>
      </c>
      <c r="R224">
        <v>0</v>
      </c>
      <c r="S224">
        <v>0</v>
      </c>
      <c r="T224">
        <v>0</v>
      </c>
      <c r="U224">
        <v>0</v>
      </c>
      <c r="V224">
        <v>0</v>
      </c>
      <c r="W224">
        <v>0</v>
      </c>
      <c r="X224">
        <v>0</v>
      </c>
      <c r="Y224">
        <v>0</v>
      </c>
      <c r="Z224">
        <v>0</v>
      </c>
      <c r="AA224">
        <v>0</v>
      </c>
      <c r="AB224">
        <v>0</v>
      </c>
      <c r="AC224">
        <v>0</v>
      </c>
      <c r="AD224">
        <v>0</v>
      </c>
      <c r="AE224">
        <v>0</v>
      </c>
      <c r="AF224">
        <v>0</v>
      </c>
      <c r="AG224">
        <v>0</v>
      </c>
      <c r="AH224">
        <v>0</v>
      </c>
      <c r="AI224">
        <v>35</v>
      </c>
      <c r="AJ224">
        <v>35</v>
      </c>
      <c r="AK224">
        <v>35</v>
      </c>
      <c r="AL224">
        <v>35</v>
      </c>
      <c r="AM224">
        <v>35</v>
      </c>
      <c r="AN224">
        <v>35</v>
      </c>
      <c r="AO224">
        <v>35</v>
      </c>
      <c r="AP224">
        <v>35</v>
      </c>
      <c r="AQ224">
        <v>0</v>
      </c>
      <c r="AR224">
        <v>0</v>
      </c>
      <c r="AS224">
        <v>0</v>
      </c>
      <c r="AT224">
        <v>0</v>
      </c>
      <c r="AU224">
        <v>0</v>
      </c>
      <c r="AV224">
        <v>0</v>
      </c>
      <c r="AW224">
        <v>0</v>
      </c>
      <c r="AX224">
        <v>0</v>
      </c>
      <c r="AY224">
        <v>35</v>
      </c>
      <c r="AZ224">
        <v>35</v>
      </c>
      <c r="BA224">
        <v>35</v>
      </c>
      <c r="BB224">
        <v>35</v>
      </c>
      <c r="BC224">
        <v>35</v>
      </c>
      <c r="BD224">
        <v>35</v>
      </c>
      <c r="BE224">
        <v>35</v>
      </c>
      <c r="BF224">
        <v>35</v>
      </c>
      <c r="BG224">
        <v>0</v>
      </c>
      <c r="BH224">
        <v>0</v>
      </c>
      <c r="BI224">
        <v>0</v>
      </c>
      <c r="BJ224">
        <v>0</v>
      </c>
      <c r="BK224">
        <v>0</v>
      </c>
      <c r="BL224">
        <v>0</v>
      </c>
      <c r="BM224">
        <v>0</v>
      </c>
      <c r="BN224">
        <v>0</v>
      </c>
      <c r="BO224">
        <v>0</v>
      </c>
      <c r="BP224">
        <v>0</v>
      </c>
      <c r="BQ224">
        <v>0</v>
      </c>
      <c r="BR224">
        <v>0</v>
      </c>
      <c r="BS224">
        <v>10</v>
      </c>
      <c r="BT224">
        <v>10</v>
      </c>
    </row>
    <row r="225" spans="1:72" x14ac:dyDescent="0.25">
      <c r="A225">
        <v>267</v>
      </c>
      <c r="B225" t="s">
        <v>399</v>
      </c>
      <c r="C225">
        <v>0</v>
      </c>
      <c r="D225">
        <v>0</v>
      </c>
      <c r="E225">
        <v>0</v>
      </c>
      <c r="F225">
        <v>0</v>
      </c>
      <c r="G225">
        <v>0</v>
      </c>
      <c r="H225">
        <v>0</v>
      </c>
      <c r="I225">
        <v>0</v>
      </c>
      <c r="J225">
        <v>0</v>
      </c>
      <c r="K225">
        <v>0</v>
      </c>
      <c r="L225">
        <v>0</v>
      </c>
      <c r="M225">
        <v>0</v>
      </c>
      <c r="N225">
        <v>0</v>
      </c>
      <c r="O225">
        <v>0</v>
      </c>
      <c r="P225">
        <v>0</v>
      </c>
      <c r="Q225">
        <v>0</v>
      </c>
      <c r="R225">
        <v>0</v>
      </c>
      <c r="S225">
        <v>0</v>
      </c>
      <c r="T225">
        <v>0</v>
      </c>
      <c r="U225">
        <v>0</v>
      </c>
      <c r="V225">
        <v>0</v>
      </c>
      <c r="W225">
        <v>0</v>
      </c>
      <c r="X225">
        <v>0</v>
      </c>
      <c r="Y225">
        <v>0</v>
      </c>
      <c r="Z225">
        <v>0</v>
      </c>
      <c r="AA225">
        <v>0</v>
      </c>
      <c r="AB225">
        <v>0</v>
      </c>
      <c r="AC225">
        <v>0</v>
      </c>
      <c r="AD225">
        <v>0</v>
      </c>
      <c r="AE225">
        <v>0</v>
      </c>
      <c r="AF225">
        <v>0</v>
      </c>
      <c r="AG225">
        <v>0</v>
      </c>
      <c r="AH225">
        <v>0</v>
      </c>
      <c r="AI225">
        <v>15</v>
      </c>
      <c r="AJ225">
        <v>15</v>
      </c>
      <c r="AK225">
        <v>15</v>
      </c>
      <c r="AL225">
        <v>15</v>
      </c>
      <c r="AM225">
        <v>15</v>
      </c>
      <c r="AN225">
        <v>15</v>
      </c>
      <c r="AO225">
        <v>15</v>
      </c>
      <c r="AP225">
        <v>15</v>
      </c>
      <c r="AQ225">
        <v>0</v>
      </c>
      <c r="AR225">
        <v>0</v>
      </c>
      <c r="AS225">
        <v>0</v>
      </c>
      <c r="AT225">
        <v>0</v>
      </c>
      <c r="AU225">
        <v>0</v>
      </c>
      <c r="AV225">
        <v>0</v>
      </c>
      <c r="AW225">
        <v>0</v>
      </c>
      <c r="AX225">
        <v>0</v>
      </c>
      <c r="AY225">
        <v>47</v>
      </c>
      <c r="AZ225">
        <v>47</v>
      </c>
      <c r="BA225">
        <v>47</v>
      </c>
      <c r="BB225">
        <v>47</v>
      </c>
      <c r="BC225">
        <v>47</v>
      </c>
      <c r="BD225">
        <v>47</v>
      </c>
      <c r="BE225">
        <v>47</v>
      </c>
      <c r="BF225">
        <v>47</v>
      </c>
      <c r="BG225">
        <v>10</v>
      </c>
      <c r="BH225">
        <v>10</v>
      </c>
      <c r="BI225">
        <v>10</v>
      </c>
      <c r="BJ225">
        <v>10</v>
      </c>
      <c r="BK225">
        <v>10</v>
      </c>
      <c r="BL225">
        <v>10</v>
      </c>
      <c r="BM225">
        <v>10</v>
      </c>
      <c r="BN225">
        <v>10</v>
      </c>
      <c r="BO225">
        <v>0</v>
      </c>
      <c r="BP225">
        <v>0</v>
      </c>
      <c r="BQ225">
        <v>2</v>
      </c>
      <c r="BR225">
        <v>0</v>
      </c>
      <c r="BS225">
        <v>54</v>
      </c>
      <c r="BT225">
        <v>10</v>
      </c>
    </row>
    <row r="226" spans="1:72" x14ac:dyDescent="0.25">
      <c r="A226">
        <v>268</v>
      </c>
      <c r="B226" t="s">
        <v>400</v>
      </c>
      <c r="C226">
        <v>0</v>
      </c>
      <c r="D226">
        <v>0</v>
      </c>
      <c r="E226">
        <v>0</v>
      </c>
      <c r="F226">
        <v>0</v>
      </c>
      <c r="G226">
        <v>0</v>
      </c>
      <c r="H226">
        <v>0</v>
      </c>
      <c r="I226">
        <v>0</v>
      </c>
      <c r="J226">
        <v>0</v>
      </c>
      <c r="K226">
        <v>0</v>
      </c>
      <c r="L226">
        <v>0</v>
      </c>
      <c r="M226">
        <v>0</v>
      </c>
      <c r="N226">
        <v>0</v>
      </c>
      <c r="O226">
        <v>0</v>
      </c>
      <c r="P226">
        <v>0</v>
      </c>
      <c r="Q226">
        <v>0</v>
      </c>
      <c r="R226">
        <v>0</v>
      </c>
      <c r="S226">
        <v>0</v>
      </c>
      <c r="T226">
        <v>0</v>
      </c>
      <c r="U226">
        <v>0</v>
      </c>
      <c r="V226">
        <v>0</v>
      </c>
      <c r="W226">
        <v>0</v>
      </c>
      <c r="X226">
        <v>0</v>
      </c>
      <c r="Y226">
        <v>0</v>
      </c>
      <c r="Z226">
        <v>0</v>
      </c>
      <c r="AA226">
        <v>0</v>
      </c>
      <c r="AB226">
        <v>0</v>
      </c>
      <c r="AC226">
        <v>0</v>
      </c>
      <c r="AD226">
        <v>0</v>
      </c>
      <c r="AE226">
        <v>0</v>
      </c>
      <c r="AF226">
        <v>0</v>
      </c>
      <c r="AG226">
        <v>0</v>
      </c>
      <c r="AH226">
        <v>0</v>
      </c>
      <c r="AI226">
        <v>35</v>
      </c>
      <c r="AJ226">
        <v>35</v>
      </c>
      <c r="AK226">
        <v>35</v>
      </c>
      <c r="AL226">
        <v>35</v>
      </c>
      <c r="AM226">
        <v>35</v>
      </c>
      <c r="AN226">
        <v>35</v>
      </c>
      <c r="AO226">
        <v>35</v>
      </c>
      <c r="AP226">
        <v>35</v>
      </c>
      <c r="AQ226">
        <v>0</v>
      </c>
      <c r="AR226">
        <v>0</v>
      </c>
      <c r="AS226">
        <v>0</v>
      </c>
      <c r="AT226">
        <v>0</v>
      </c>
      <c r="AU226">
        <v>0</v>
      </c>
      <c r="AV226">
        <v>0</v>
      </c>
      <c r="AW226">
        <v>0</v>
      </c>
      <c r="AX226">
        <v>0</v>
      </c>
      <c r="AY226">
        <v>35</v>
      </c>
      <c r="AZ226">
        <v>35</v>
      </c>
      <c r="BA226">
        <v>35</v>
      </c>
      <c r="BB226">
        <v>35</v>
      </c>
      <c r="BC226">
        <v>35</v>
      </c>
      <c r="BD226">
        <v>35</v>
      </c>
      <c r="BE226">
        <v>35</v>
      </c>
      <c r="BF226">
        <v>35</v>
      </c>
      <c r="BG226">
        <v>0</v>
      </c>
      <c r="BH226">
        <v>0</v>
      </c>
      <c r="BI226">
        <v>0</v>
      </c>
      <c r="BJ226">
        <v>0</v>
      </c>
      <c r="BK226">
        <v>0</v>
      </c>
      <c r="BL226">
        <v>0</v>
      </c>
      <c r="BM226">
        <v>0</v>
      </c>
      <c r="BN226">
        <v>0</v>
      </c>
      <c r="BO226">
        <v>0</v>
      </c>
      <c r="BP226">
        <v>0</v>
      </c>
      <c r="BQ226">
        <v>0</v>
      </c>
      <c r="BR226">
        <v>0</v>
      </c>
      <c r="BS226">
        <v>10</v>
      </c>
      <c r="BT226">
        <v>10</v>
      </c>
    </row>
    <row r="227" spans="1:72" x14ac:dyDescent="0.25">
      <c r="A227">
        <v>269</v>
      </c>
      <c r="B227" t="s">
        <v>401</v>
      </c>
      <c r="C227">
        <v>0</v>
      </c>
      <c r="D227">
        <v>0</v>
      </c>
      <c r="E227">
        <v>0</v>
      </c>
      <c r="F227">
        <v>0</v>
      </c>
      <c r="G227">
        <v>0</v>
      </c>
      <c r="H227">
        <v>0</v>
      </c>
      <c r="I227">
        <v>0</v>
      </c>
      <c r="J227">
        <v>0</v>
      </c>
      <c r="K227">
        <v>0</v>
      </c>
      <c r="L227">
        <v>0</v>
      </c>
      <c r="M227">
        <v>0</v>
      </c>
      <c r="N227">
        <v>0</v>
      </c>
      <c r="O227">
        <v>0</v>
      </c>
      <c r="P227">
        <v>0</v>
      </c>
      <c r="Q227">
        <v>0</v>
      </c>
      <c r="R227">
        <v>0</v>
      </c>
      <c r="S227">
        <v>0</v>
      </c>
      <c r="T227">
        <v>0</v>
      </c>
      <c r="U227">
        <v>0</v>
      </c>
      <c r="V227">
        <v>0</v>
      </c>
      <c r="W227">
        <v>0</v>
      </c>
      <c r="X227">
        <v>0</v>
      </c>
      <c r="Y227">
        <v>0</v>
      </c>
      <c r="Z227">
        <v>0</v>
      </c>
      <c r="AA227">
        <v>0</v>
      </c>
      <c r="AB227">
        <v>0</v>
      </c>
      <c r="AC227">
        <v>0</v>
      </c>
      <c r="AD227">
        <v>0</v>
      </c>
      <c r="AE227">
        <v>0</v>
      </c>
      <c r="AF227">
        <v>0</v>
      </c>
      <c r="AG227">
        <v>0</v>
      </c>
      <c r="AH227">
        <v>0</v>
      </c>
      <c r="AI227">
        <v>10</v>
      </c>
      <c r="AJ227">
        <v>10</v>
      </c>
      <c r="AK227">
        <v>10</v>
      </c>
      <c r="AL227">
        <v>10</v>
      </c>
      <c r="AM227">
        <v>10</v>
      </c>
      <c r="AN227">
        <v>10</v>
      </c>
      <c r="AO227">
        <v>10</v>
      </c>
      <c r="AP227">
        <v>10</v>
      </c>
      <c r="AQ227">
        <v>10</v>
      </c>
      <c r="AR227">
        <v>10</v>
      </c>
      <c r="AS227">
        <v>10</v>
      </c>
      <c r="AT227">
        <v>10</v>
      </c>
      <c r="AU227">
        <v>10</v>
      </c>
      <c r="AV227">
        <v>10</v>
      </c>
      <c r="AW227">
        <v>10</v>
      </c>
      <c r="AX227">
        <v>10</v>
      </c>
      <c r="AY227">
        <v>25</v>
      </c>
      <c r="AZ227">
        <v>25</v>
      </c>
      <c r="BA227">
        <v>25</v>
      </c>
      <c r="BB227">
        <v>25</v>
      </c>
      <c r="BC227">
        <v>25</v>
      </c>
      <c r="BD227">
        <v>25</v>
      </c>
      <c r="BE227">
        <v>25</v>
      </c>
      <c r="BF227">
        <v>25</v>
      </c>
      <c r="BG227">
        <v>35</v>
      </c>
      <c r="BH227">
        <v>35</v>
      </c>
      <c r="BI227">
        <v>35</v>
      </c>
      <c r="BJ227">
        <v>35</v>
      </c>
      <c r="BK227">
        <v>35</v>
      </c>
      <c r="BL227">
        <v>35</v>
      </c>
      <c r="BM227">
        <v>35</v>
      </c>
      <c r="BN227">
        <v>35</v>
      </c>
      <c r="BO227">
        <v>0</v>
      </c>
      <c r="BP227">
        <v>0</v>
      </c>
      <c r="BQ227">
        <v>0</v>
      </c>
      <c r="BR227">
        <v>0</v>
      </c>
      <c r="BS227">
        <v>169</v>
      </c>
      <c r="BT227">
        <v>10</v>
      </c>
    </row>
    <row r="228" spans="1:72" x14ac:dyDescent="0.25">
      <c r="A228">
        <v>270</v>
      </c>
      <c r="B228" t="s">
        <v>402</v>
      </c>
      <c r="C228">
        <v>0</v>
      </c>
      <c r="D228">
        <v>0</v>
      </c>
      <c r="E228">
        <v>0</v>
      </c>
      <c r="F228">
        <v>0</v>
      </c>
      <c r="G228">
        <v>0</v>
      </c>
      <c r="H228">
        <v>0</v>
      </c>
      <c r="I228">
        <v>0</v>
      </c>
      <c r="J228">
        <v>0</v>
      </c>
      <c r="K228">
        <v>0</v>
      </c>
      <c r="L228">
        <v>0</v>
      </c>
      <c r="M228">
        <v>0</v>
      </c>
      <c r="N228">
        <v>0</v>
      </c>
      <c r="O228">
        <v>0</v>
      </c>
      <c r="P228">
        <v>0</v>
      </c>
      <c r="Q228">
        <v>0</v>
      </c>
      <c r="R228">
        <v>0</v>
      </c>
      <c r="S228">
        <v>0</v>
      </c>
      <c r="T228">
        <v>0</v>
      </c>
      <c r="U228">
        <v>0</v>
      </c>
      <c r="V228">
        <v>0</v>
      </c>
      <c r="W228">
        <v>0</v>
      </c>
      <c r="X228">
        <v>0</v>
      </c>
      <c r="Y228">
        <v>0</v>
      </c>
      <c r="Z228">
        <v>0</v>
      </c>
      <c r="AA228">
        <v>0</v>
      </c>
      <c r="AB228">
        <v>0</v>
      </c>
      <c r="AC228">
        <v>0</v>
      </c>
      <c r="AD228">
        <v>0</v>
      </c>
      <c r="AE228">
        <v>0</v>
      </c>
      <c r="AF228">
        <v>0</v>
      </c>
      <c r="AG228">
        <v>0</v>
      </c>
      <c r="AH228">
        <v>0</v>
      </c>
      <c r="AI228">
        <v>35</v>
      </c>
      <c r="AJ228">
        <v>35</v>
      </c>
      <c r="AK228">
        <v>35</v>
      </c>
      <c r="AL228">
        <v>35</v>
      </c>
      <c r="AM228">
        <v>35</v>
      </c>
      <c r="AN228">
        <v>35</v>
      </c>
      <c r="AO228">
        <v>35</v>
      </c>
      <c r="AP228">
        <v>35</v>
      </c>
      <c r="AQ228">
        <v>0</v>
      </c>
      <c r="AR228">
        <v>0</v>
      </c>
      <c r="AS228">
        <v>0</v>
      </c>
      <c r="AT228">
        <v>0</v>
      </c>
      <c r="AU228">
        <v>0</v>
      </c>
      <c r="AV228">
        <v>0</v>
      </c>
      <c r="AW228">
        <v>0</v>
      </c>
      <c r="AX228">
        <v>0</v>
      </c>
      <c r="AY228">
        <v>35</v>
      </c>
      <c r="AZ228">
        <v>35</v>
      </c>
      <c r="BA228">
        <v>35</v>
      </c>
      <c r="BB228">
        <v>35</v>
      </c>
      <c r="BC228">
        <v>35</v>
      </c>
      <c r="BD228">
        <v>35</v>
      </c>
      <c r="BE228">
        <v>35</v>
      </c>
      <c r="BF228">
        <v>35</v>
      </c>
      <c r="BG228">
        <v>0</v>
      </c>
      <c r="BH228">
        <v>0</v>
      </c>
      <c r="BI228">
        <v>0</v>
      </c>
      <c r="BJ228">
        <v>0</v>
      </c>
      <c r="BK228">
        <v>0</v>
      </c>
      <c r="BL228">
        <v>0</v>
      </c>
      <c r="BM228">
        <v>0</v>
      </c>
      <c r="BN228">
        <v>0</v>
      </c>
      <c r="BO228">
        <v>0</v>
      </c>
      <c r="BP228">
        <v>0</v>
      </c>
      <c r="BQ228">
        <v>0</v>
      </c>
      <c r="BR228">
        <v>0</v>
      </c>
      <c r="BS228">
        <v>10</v>
      </c>
      <c r="BT228">
        <v>10</v>
      </c>
    </row>
    <row r="229" spans="1:72" x14ac:dyDescent="0.25">
      <c r="A229">
        <v>271</v>
      </c>
      <c r="B229" t="s">
        <v>403</v>
      </c>
      <c r="C229">
        <v>0</v>
      </c>
      <c r="D229">
        <v>0</v>
      </c>
      <c r="E229">
        <v>0</v>
      </c>
      <c r="F229">
        <v>0</v>
      </c>
      <c r="G229">
        <v>0</v>
      </c>
      <c r="H229">
        <v>0</v>
      </c>
      <c r="I229">
        <v>0</v>
      </c>
      <c r="J229">
        <v>0</v>
      </c>
      <c r="K229">
        <v>0</v>
      </c>
      <c r="L229">
        <v>0</v>
      </c>
      <c r="M229">
        <v>0</v>
      </c>
      <c r="N229">
        <v>0</v>
      </c>
      <c r="O229">
        <v>0</v>
      </c>
      <c r="P229">
        <v>0</v>
      </c>
      <c r="Q229">
        <v>0</v>
      </c>
      <c r="R229">
        <v>0</v>
      </c>
      <c r="S229">
        <v>0</v>
      </c>
      <c r="T229">
        <v>0</v>
      </c>
      <c r="U229">
        <v>0</v>
      </c>
      <c r="V229">
        <v>0</v>
      </c>
      <c r="W229">
        <v>0</v>
      </c>
      <c r="X229">
        <v>0</v>
      </c>
      <c r="Y229">
        <v>0</v>
      </c>
      <c r="Z229">
        <v>0</v>
      </c>
      <c r="AA229">
        <v>0</v>
      </c>
      <c r="AB229">
        <v>0</v>
      </c>
      <c r="AC229">
        <v>0</v>
      </c>
      <c r="AD229">
        <v>0</v>
      </c>
      <c r="AE229">
        <v>0</v>
      </c>
      <c r="AF229">
        <v>0</v>
      </c>
      <c r="AG229">
        <v>0</v>
      </c>
      <c r="AH229">
        <v>0</v>
      </c>
      <c r="AI229">
        <v>45</v>
      </c>
      <c r="AJ229">
        <v>45</v>
      </c>
      <c r="AK229">
        <v>45</v>
      </c>
      <c r="AL229">
        <v>45</v>
      </c>
      <c r="AM229">
        <v>45</v>
      </c>
      <c r="AN229">
        <v>45</v>
      </c>
      <c r="AO229">
        <v>45</v>
      </c>
      <c r="AP229">
        <v>45</v>
      </c>
      <c r="AQ229">
        <v>10</v>
      </c>
      <c r="AR229">
        <v>10</v>
      </c>
      <c r="AS229">
        <v>10</v>
      </c>
      <c r="AT229">
        <v>10</v>
      </c>
      <c r="AU229">
        <v>10</v>
      </c>
      <c r="AV229">
        <v>10</v>
      </c>
      <c r="AW229">
        <v>10</v>
      </c>
      <c r="AX229">
        <v>10</v>
      </c>
      <c r="AY229">
        <v>0</v>
      </c>
      <c r="AZ229">
        <v>0</v>
      </c>
      <c r="BA229">
        <v>0</v>
      </c>
      <c r="BB229">
        <v>0</v>
      </c>
      <c r="BC229">
        <v>0</v>
      </c>
      <c r="BD229">
        <v>0</v>
      </c>
      <c r="BE229">
        <v>0</v>
      </c>
      <c r="BF229">
        <v>0</v>
      </c>
      <c r="BG229">
        <v>0</v>
      </c>
      <c r="BH229">
        <v>0</v>
      </c>
      <c r="BI229">
        <v>0</v>
      </c>
      <c r="BJ229">
        <v>0</v>
      </c>
      <c r="BK229">
        <v>0</v>
      </c>
      <c r="BL229">
        <v>0</v>
      </c>
      <c r="BM229">
        <v>0</v>
      </c>
      <c r="BN229">
        <v>0</v>
      </c>
      <c r="BO229">
        <v>0</v>
      </c>
      <c r="BP229">
        <v>0</v>
      </c>
      <c r="BQ229">
        <v>0</v>
      </c>
      <c r="BR229">
        <v>0</v>
      </c>
      <c r="BS229">
        <v>170</v>
      </c>
      <c r="BT229">
        <v>10</v>
      </c>
    </row>
    <row r="230" spans="1:72" x14ac:dyDescent="0.25">
      <c r="A230">
        <v>272</v>
      </c>
      <c r="B230" t="s">
        <v>404</v>
      </c>
      <c r="C230">
        <v>0</v>
      </c>
      <c r="D230">
        <v>0</v>
      </c>
      <c r="E230">
        <v>0</v>
      </c>
      <c r="F230">
        <v>0</v>
      </c>
      <c r="G230">
        <v>0</v>
      </c>
      <c r="H230">
        <v>0</v>
      </c>
      <c r="I230">
        <v>0</v>
      </c>
      <c r="J230">
        <v>0</v>
      </c>
      <c r="K230">
        <v>0</v>
      </c>
      <c r="L230">
        <v>0</v>
      </c>
      <c r="M230">
        <v>0</v>
      </c>
      <c r="N230">
        <v>0</v>
      </c>
      <c r="O230">
        <v>0</v>
      </c>
      <c r="P230">
        <v>0</v>
      </c>
      <c r="Q230">
        <v>0</v>
      </c>
      <c r="R230">
        <v>0</v>
      </c>
      <c r="S230">
        <v>0</v>
      </c>
      <c r="T230">
        <v>0</v>
      </c>
      <c r="U230">
        <v>0</v>
      </c>
      <c r="V230">
        <v>0</v>
      </c>
      <c r="W230">
        <v>0</v>
      </c>
      <c r="X230">
        <v>0</v>
      </c>
      <c r="Y230">
        <v>0</v>
      </c>
      <c r="Z230">
        <v>0</v>
      </c>
      <c r="AA230">
        <v>0</v>
      </c>
      <c r="AB230">
        <v>0</v>
      </c>
      <c r="AC230">
        <v>0</v>
      </c>
      <c r="AD230">
        <v>0</v>
      </c>
      <c r="AE230">
        <v>0</v>
      </c>
      <c r="AF230">
        <v>0</v>
      </c>
      <c r="AG230">
        <v>0</v>
      </c>
      <c r="AH230">
        <v>0</v>
      </c>
      <c r="AI230">
        <v>35</v>
      </c>
      <c r="AJ230">
        <v>35</v>
      </c>
      <c r="AK230">
        <v>35</v>
      </c>
      <c r="AL230">
        <v>35</v>
      </c>
      <c r="AM230">
        <v>35</v>
      </c>
      <c r="AN230">
        <v>35</v>
      </c>
      <c r="AO230">
        <v>35</v>
      </c>
      <c r="AP230">
        <v>35</v>
      </c>
      <c r="AQ230">
        <v>0</v>
      </c>
      <c r="AR230">
        <v>0</v>
      </c>
      <c r="AS230">
        <v>0</v>
      </c>
      <c r="AT230">
        <v>0</v>
      </c>
      <c r="AU230">
        <v>0</v>
      </c>
      <c r="AV230">
        <v>0</v>
      </c>
      <c r="AW230">
        <v>0</v>
      </c>
      <c r="AX230">
        <v>0</v>
      </c>
      <c r="AY230">
        <v>35</v>
      </c>
      <c r="AZ230">
        <v>35</v>
      </c>
      <c r="BA230">
        <v>35</v>
      </c>
      <c r="BB230">
        <v>35</v>
      </c>
      <c r="BC230">
        <v>35</v>
      </c>
      <c r="BD230">
        <v>35</v>
      </c>
      <c r="BE230">
        <v>35</v>
      </c>
      <c r="BF230">
        <v>35</v>
      </c>
      <c r="BG230">
        <v>0</v>
      </c>
      <c r="BH230">
        <v>0</v>
      </c>
      <c r="BI230">
        <v>0</v>
      </c>
      <c r="BJ230">
        <v>0</v>
      </c>
      <c r="BK230">
        <v>0</v>
      </c>
      <c r="BL230">
        <v>0</v>
      </c>
      <c r="BM230">
        <v>0</v>
      </c>
      <c r="BN230">
        <v>0</v>
      </c>
      <c r="BO230">
        <v>0</v>
      </c>
      <c r="BP230">
        <v>0</v>
      </c>
      <c r="BQ230">
        <v>0</v>
      </c>
      <c r="BR230">
        <v>0</v>
      </c>
      <c r="BS230">
        <v>10</v>
      </c>
      <c r="BT230">
        <v>10</v>
      </c>
    </row>
    <row r="231" spans="1:72" x14ac:dyDescent="0.25">
      <c r="A231">
        <v>273</v>
      </c>
      <c r="B231" t="s">
        <v>405</v>
      </c>
      <c r="C231">
        <v>0</v>
      </c>
      <c r="D231">
        <v>0</v>
      </c>
      <c r="E231">
        <v>0</v>
      </c>
      <c r="F231">
        <v>0</v>
      </c>
      <c r="G231">
        <v>0</v>
      </c>
      <c r="H231">
        <v>0</v>
      </c>
      <c r="I231">
        <v>0</v>
      </c>
      <c r="J231">
        <v>0</v>
      </c>
      <c r="K231">
        <v>0</v>
      </c>
      <c r="L231">
        <v>0</v>
      </c>
      <c r="M231">
        <v>0</v>
      </c>
      <c r="N231">
        <v>0</v>
      </c>
      <c r="O231">
        <v>0</v>
      </c>
      <c r="P231">
        <v>0</v>
      </c>
      <c r="Q231">
        <v>0</v>
      </c>
      <c r="R231">
        <v>0</v>
      </c>
      <c r="S231">
        <v>0</v>
      </c>
      <c r="T231">
        <v>0</v>
      </c>
      <c r="U231">
        <v>0</v>
      </c>
      <c r="V231">
        <v>0</v>
      </c>
      <c r="W231">
        <v>0</v>
      </c>
      <c r="X231">
        <v>0</v>
      </c>
      <c r="Y231">
        <v>0</v>
      </c>
      <c r="Z231">
        <v>0</v>
      </c>
      <c r="AA231">
        <v>0</v>
      </c>
      <c r="AB231">
        <v>0</v>
      </c>
      <c r="AC231">
        <v>0</v>
      </c>
      <c r="AD231">
        <v>0</v>
      </c>
      <c r="AE231">
        <v>0</v>
      </c>
      <c r="AF231">
        <v>0</v>
      </c>
      <c r="AG231">
        <v>0</v>
      </c>
      <c r="AH231">
        <v>0</v>
      </c>
      <c r="AI231">
        <v>47</v>
      </c>
      <c r="AJ231">
        <v>47</v>
      </c>
      <c r="AK231">
        <v>47</v>
      </c>
      <c r="AL231">
        <v>47</v>
      </c>
      <c r="AM231">
        <v>47</v>
      </c>
      <c r="AN231">
        <v>47</v>
      </c>
      <c r="AO231">
        <v>47</v>
      </c>
      <c r="AP231">
        <v>47</v>
      </c>
      <c r="AQ231">
        <v>0</v>
      </c>
      <c r="AR231">
        <v>0</v>
      </c>
      <c r="AS231">
        <v>0</v>
      </c>
      <c r="AT231">
        <v>0</v>
      </c>
      <c r="AU231">
        <v>0</v>
      </c>
      <c r="AV231">
        <v>0</v>
      </c>
      <c r="AW231">
        <v>0</v>
      </c>
      <c r="AX231">
        <v>0</v>
      </c>
      <c r="AY231">
        <v>35</v>
      </c>
      <c r="AZ231">
        <v>35</v>
      </c>
      <c r="BA231">
        <v>35</v>
      </c>
      <c r="BB231">
        <v>35</v>
      </c>
      <c r="BC231">
        <v>35</v>
      </c>
      <c r="BD231">
        <v>35</v>
      </c>
      <c r="BE231">
        <v>35</v>
      </c>
      <c r="BF231">
        <v>35</v>
      </c>
      <c r="BG231">
        <v>0</v>
      </c>
      <c r="BH231">
        <v>0</v>
      </c>
      <c r="BI231">
        <v>0</v>
      </c>
      <c r="BJ231">
        <v>0</v>
      </c>
      <c r="BK231">
        <v>0</v>
      </c>
      <c r="BL231">
        <v>0</v>
      </c>
      <c r="BM231">
        <v>0</v>
      </c>
      <c r="BN231">
        <v>0</v>
      </c>
      <c r="BO231">
        <v>12</v>
      </c>
      <c r="BP231">
        <v>0</v>
      </c>
      <c r="BQ231">
        <v>0</v>
      </c>
      <c r="BR231">
        <v>0</v>
      </c>
      <c r="BS231">
        <v>10</v>
      </c>
      <c r="BT231">
        <v>10</v>
      </c>
    </row>
    <row r="232" spans="1:72" x14ac:dyDescent="0.25">
      <c r="A232">
        <v>274</v>
      </c>
      <c r="B232" t="s">
        <v>406</v>
      </c>
      <c r="C232">
        <v>0.7</v>
      </c>
      <c r="D232">
        <v>0.06</v>
      </c>
      <c r="E232">
        <v>7.95</v>
      </c>
      <c r="F232">
        <v>1.59</v>
      </c>
      <c r="G232">
        <v>0</v>
      </c>
      <c r="H232">
        <v>0</v>
      </c>
      <c r="I232">
        <v>0</v>
      </c>
      <c r="J232">
        <v>0</v>
      </c>
      <c r="K232">
        <v>0</v>
      </c>
      <c r="L232">
        <v>0.92</v>
      </c>
      <c r="M232">
        <v>0</v>
      </c>
      <c r="N232">
        <v>0</v>
      </c>
      <c r="O232">
        <v>0</v>
      </c>
      <c r="P232">
        <v>0</v>
      </c>
      <c r="Q232">
        <v>0</v>
      </c>
      <c r="R232">
        <v>0.52</v>
      </c>
      <c r="S232">
        <v>0</v>
      </c>
      <c r="T232">
        <v>0.68</v>
      </c>
      <c r="U232">
        <v>0.13</v>
      </c>
      <c r="V232">
        <v>0</v>
      </c>
      <c r="W232">
        <v>0</v>
      </c>
      <c r="X232">
        <v>0</v>
      </c>
      <c r="Y232">
        <v>0</v>
      </c>
      <c r="Z232">
        <v>0</v>
      </c>
      <c r="AA232">
        <v>0</v>
      </c>
      <c r="AB232">
        <v>0</v>
      </c>
      <c r="AC232">
        <v>0</v>
      </c>
      <c r="AD232">
        <v>0</v>
      </c>
      <c r="AE232">
        <v>0</v>
      </c>
      <c r="AF232">
        <v>0</v>
      </c>
      <c r="AG232">
        <v>0</v>
      </c>
      <c r="AH232">
        <v>0</v>
      </c>
      <c r="AI232">
        <v>40.299999999999997</v>
      </c>
      <c r="AJ232">
        <v>40.94</v>
      </c>
      <c r="AK232">
        <v>33.049999999999997</v>
      </c>
      <c r="AL232">
        <v>39.409999999999997</v>
      </c>
      <c r="AM232">
        <v>41</v>
      </c>
      <c r="AN232">
        <v>41</v>
      </c>
      <c r="AO232">
        <v>41</v>
      </c>
      <c r="AP232">
        <v>41</v>
      </c>
      <c r="AQ232">
        <v>0</v>
      </c>
      <c r="AR232">
        <v>-0.92</v>
      </c>
      <c r="AS232">
        <v>0</v>
      </c>
      <c r="AT232">
        <v>0</v>
      </c>
      <c r="AU232">
        <v>0</v>
      </c>
      <c r="AV232">
        <v>0</v>
      </c>
      <c r="AW232">
        <v>0</v>
      </c>
      <c r="AX232">
        <v>-0.52</v>
      </c>
      <c r="AY232">
        <v>42</v>
      </c>
      <c r="AZ232">
        <v>41.32</v>
      </c>
      <c r="BA232">
        <v>41.87</v>
      </c>
      <c r="BB232">
        <v>42</v>
      </c>
      <c r="BC232">
        <v>42</v>
      </c>
      <c r="BD232">
        <v>42</v>
      </c>
      <c r="BE232">
        <v>42</v>
      </c>
      <c r="BF232">
        <v>42</v>
      </c>
      <c r="BG232">
        <v>5</v>
      </c>
      <c r="BH232">
        <v>5</v>
      </c>
      <c r="BI232">
        <v>5</v>
      </c>
      <c r="BJ232">
        <v>5</v>
      </c>
      <c r="BK232">
        <v>5</v>
      </c>
      <c r="BL232">
        <v>5</v>
      </c>
      <c r="BM232">
        <v>5</v>
      </c>
      <c r="BN232">
        <v>5</v>
      </c>
      <c r="BO232">
        <v>6</v>
      </c>
      <c r="BP232">
        <v>0</v>
      </c>
      <c r="BQ232">
        <v>7</v>
      </c>
      <c r="BR232">
        <v>5</v>
      </c>
      <c r="BS232">
        <v>10</v>
      </c>
      <c r="BT232">
        <v>10</v>
      </c>
    </row>
    <row r="233" spans="1:72" x14ac:dyDescent="0.25">
      <c r="A233">
        <v>275</v>
      </c>
      <c r="B233" t="s">
        <v>407</v>
      </c>
      <c r="C233">
        <v>0</v>
      </c>
      <c r="D233">
        <v>0</v>
      </c>
      <c r="E233">
        <v>0</v>
      </c>
      <c r="F233">
        <v>0</v>
      </c>
      <c r="G233">
        <v>0</v>
      </c>
      <c r="H233">
        <v>0</v>
      </c>
      <c r="I233">
        <v>0</v>
      </c>
      <c r="J233">
        <v>0</v>
      </c>
      <c r="K233">
        <v>0</v>
      </c>
      <c r="L233">
        <v>0</v>
      </c>
      <c r="M233">
        <v>0</v>
      </c>
      <c r="N233">
        <v>0</v>
      </c>
      <c r="O233">
        <v>0</v>
      </c>
      <c r="P233">
        <v>0</v>
      </c>
      <c r="Q233">
        <v>0</v>
      </c>
      <c r="R233">
        <v>0</v>
      </c>
      <c r="S233">
        <v>0</v>
      </c>
      <c r="T233">
        <v>0</v>
      </c>
      <c r="U233">
        <v>0</v>
      </c>
      <c r="V233">
        <v>0</v>
      </c>
      <c r="W233">
        <v>0</v>
      </c>
      <c r="X233">
        <v>0</v>
      </c>
      <c r="Y233">
        <v>0</v>
      </c>
      <c r="Z233">
        <v>0</v>
      </c>
      <c r="AA233">
        <v>0</v>
      </c>
      <c r="AB233">
        <v>0</v>
      </c>
      <c r="AC233">
        <v>0</v>
      </c>
      <c r="AD233">
        <v>0</v>
      </c>
      <c r="AE233">
        <v>0</v>
      </c>
      <c r="AF233">
        <v>0</v>
      </c>
      <c r="AG233">
        <v>0</v>
      </c>
      <c r="AH233">
        <v>0</v>
      </c>
      <c r="AI233">
        <v>35</v>
      </c>
      <c r="AJ233">
        <v>35</v>
      </c>
      <c r="AK233">
        <v>35</v>
      </c>
      <c r="AL233">
        <v>35</v>
      </c>
      <c r="AM233">
        <v>35</v>
      </c>
      <c r="AN233">
        <v>35</v>
      </c>
      <c r="AO233">
        <v>35</v>
      </c>
      <c r="AP233">
        <v>35</v>
      </c>
      <c r="AQ233">
        <v>0</v>
      </c>
      <c r="AR233">
        <v>0</v>
      </c>
      <c r="AS233">
        <v>0</v>
      </c>
      <c r="AT233">
        <v>0</v>
      </c>
      <c r="AU233">
        <v>0</v>
      </c>
      <c r="AV233">
        <v>0</v>
      </c>
      <c r="AW233">
        <v>0</v>
      </c>
      <c r="AX233">
        <v>0</v>
      </c>
      <c r="AY233">
        <v>35</v>
      </c>
      <c r="AZ233">
        <v>35</v>
      </c>
      <c r="BA233">
        <v>35</v>
      </c>
      <c r="BB233">
        <v>35</v>
      </c>
      <c r="BC233">
        <v>35</v>
      </c>
      <c r="BD233">
        <v>35</v>
      </c>
      <c r="BE233">
        <v>35</v>
      </c>
      <c r="BF233">
        <v>35</v>
      </c>
      <c r="BG233">
        <v>0</v>
      </c>
      <c r="BH233">
        <v>0</v>
      </c>
      <c r="BI233">
        <v>0</v>
      </c>
      <c r="BJ233">
        <v>0</v>
      </c>
      <c r="BK233">
        <v>0</v>
      </c>
      <c r="BL233">
        <v>0</v>
      </c>
      <c r="BM233">
        <v>0</v>
      </c>
      <c r="BN233">
        <v>0</v>
      </c>
      <c r="BO233">
        <v>0</v>
      </c>
      <c r="BP233">
        <v>0</v>
      </c>
      <c r="BQ233">
        <v>0</v>
      </c>
      <c r="BR233">
        <v>0</v>
      </c>
      <c r="BS233">
        <v>10</v>
      </c>
      <c r="BT233">
        <v>10</v>
      </c>
    </row>
    <row r="234" spans="1:72" x14ac:dyDescent="0.25">
      <c r="A234">
        <v>276</v>
      </c>
      <c r="B234" t="s">
        <v>408</v>
      </c>
      <c r="C234">
        <v>0</v>
      </c>
      <c r="D234">
        <v>0</v>
      </c>
      <c r="E234">
        <v>0</v>
      </c>
      <c r="F234">
        <v>0</v>
      </c>
      <c r="G234">
        <v>0</v>
      </c>
      <c r="H234">
        <v>0</v>
      </c>
      <c r="I234">
        <v>0</v>
      </c>
      <c r="J234">
        <v>0</v>
      </c>
      <c r="K234">
        <v>0</v>
      </c>
      <c r="L234">
        <v>0</v>
      </c>
      <c r="M234">
        <v>0</v>
      </c>
      <c r="N234">
        <v>0</v>
      </c>
      <c r="O234">
        <v>0</v>
      </c>
      <c r="P234">
        <v>0</v>
      </c>
      <c r="Q234">
        <v>0</v>
      </c>
      <c r="R234">
        <v>0</v>
      </c>
      <c r="S234">
        <v>0</v>
      </c>
      <c r="T234">
        <v>0</v>
      </c>
      <c r="U234">
        <v>0</v>
      </c>
      <c r="V234">
        <v>0</v>
      </c>
      <c r="W234">
        <v>0</v>
      </c>
      <c r="X234">
        <v>0</v>
      </c>
      <c r="Y234">
        <v>0</v>
      </c>
      <c r="Z234">
        <v>0</v>
      </c>
      <c r="AA234">
        <v>0</v>
      </c>
      <c r="AB234">
        <v>0</v>
      </c>
      <c r="AC234">
        <v>0</v>
      </c>
      <c r="AD234">
        <v>0</v>
      </c>
      <c r="AE234">
        <v>0</v>
      </c>
      <c r="AF234">
        <v>0</v>
      </c>
      <c r="AG234">
        <v>0</v>
      </c>
      <c r="AH234">
        <v>0</v>
      </c>
      <c r="AI234">
        <v>5</v>
      </c>
      <c r="AJ234">
        <v>5</v>
      </c>
      <c r="AK234">
        <v>5</v>
      </c>
      <c r="AL234">
        <v>5</v>
      </c>
      <c r="AM234">
        <v>5</v>
      </c>
      <c r="AN234">
        <v>5</v>
      </c>
      <c r="AO234">
        <v>5</v>
      </c>
      <c r="AP234">
        <v>5</v>
      </c>
      <c r="AQ234">
        <v>0</v>
      </c>
      <c r="AR234">
        <v>0</v>
      </c>
      <c r="AS234">
        <v>0</v>
      </c>
      <c r="AT234">
        <v>0</v>
      </c>
      <c r="AU234">
        <v>0</v>
      </c>
      <c r="AV234">
        <v>0</v>
      </c>
      <c r="AW234">
        <v>0</v>
      </c>
      <c r="AX234">
        <v>0</v>
      </c>
      <c r="AY234">
        <v>70</v>
      </c>
      <c r="AZ234">
        <v>70</v>
      </c>
      <c r="BA234">
        <v>70</v>
      </c>
      <c r="BB234">
        <v>70</v>
      </c>
      <c r="BC234">
        <v>70</v>
      </c>
      <c r="BD234">
        <v>70</v>
      </c>
      <c r="BE234">
        <v>70</v>
      </c>
      <c r="BF234">
        <v>70</v>
      </c>
      <c r="BG234">
        <v>12.5</v>
      </c>
      <c r="BH234">
        <v>12.5</v>
      </c>
      <c r="BI234">
        <v>12.5</v>
      </c>
      <c r="BJ234">
        <v>12.5</v>
      </c>
      <c r="BK234">
        <v>12.5</v>
      </c>
      <c r="BL234">
        <v>12.5</v>
      </c>
      <c r="BM234">
        <v>12.5</v>
      </c>
      <c r="BN234">
        <v>12.5</v>
      </c>
      <c r="BO234">
        <v>0</v>
      </c>
      <c r="BP234">
        <v>0</v>
      </c>
      <c r="BQ234">
        <v>0</v>
      </c>
      <c r="BR234">
        <v>0</v>
      </c>
      <c r="BS234">
        <v>166</v>
      </c>
      <c r="BT234">
        <v>10</v>
      </c>
    </row>
    <row r="235" spans="1:72" x14ac:dyDescent="0.25">
      <c r="A235">
        <v>277</v>
      </c>
      <c r="B235" t="s">
        <v>409</v>
      </c>
      <c r="C235">
        <v>0</v>
      </c>
      <c r="D235">
        <v>0</v>
      </c>
      <c r="E235">
        <v>0</v>
      </c>
      <c r="F235">
        <v>0</v>
      </c>
      <c r="G235">
        <v>0</v>
      </c>
      <c r="H235">
        <v>0</v>
      </c>
      <c r="I235">
        <v>0</v>
      </c>
      <c r="J235">
        <v>0</v>
      </c>
      <c r="K235">
        <v>0</v>
      </c>
      <c r="L235">
        <v>0</v>
      </c>
      <c r="M235">
        <v>0</v>
      </c>
      <c r="N235">
        <v>0</v>
      </c>
      <c r="O235">
        <v>0</v>
      </c>
      <c r="P235">
        <v>0</v>
      </c>
      <c r="Q235">
        <v>0</v>
      </c>
      <c r="R235">
        <v>0</v>
      </c>
      <c r="S235">
        <v>0</v>
      </c>
      <c r="T235">
        <v>0</v>
      </c>
      <c r="U235">
        <v>0</v>
      </c>
      <c r="V235">
        <v>0</v>
      </c>
      <c r="W235">
        <v>0</v>
      </c>
      <c r="X235">
        <v>0</v>
      </c>
      <c r="Y235">
        <v>0</v>
      </c>
      <c r="Z235">
        <v>0</v>
      </c>
      <c r="AA235">
        <v>0</v>
      </c>
      <c r="AB235">
        <v>0</v>
      </c>
      <c r="AC235">
        <v>0</v>
      </c>
      <c r="AD235">
        <v>0</v>
      </c>
      <c r="AE235">
        <v>0</v>
      </c>
      <c r="AF235">
        <v>0</v>
      </c>
      <c r="AG235">
        <v>0</v>
      </c>
      <c r="AH235">
        <v>0</v>
      </c>
      <c r="AI235">
        <v>0</v>
      </c>
      <c r="AJ235">
        <v>0</v>
      </c>
      <c r="AK235">
        <v>0</v>
      </c>
      <c r="AL235">
        <v>0</v>
      </c>
      <c r="AM235">
        <v>0</v>
      </c>
      <c r="AN235">
        <v>0</v>
      </c>
      <c r="AO235">
        <v>0</v>
      </c>
      <c r="AP235">
        <v>0</v>
      </c>
      <c r="AQ235">
        <v>5</v>
      </c>
      <c r="AR235">
        <v>5</v>
      </c>
      <c r="AS235">
        <v>5</v>
      </c>
      <c r="AT235">
        <v>5</v>
      </c>
      <c r="AU235">
        <v>5</v>
      </c>
      <c r="AV235">
        <v>5</v>
      </c>
      <c r="AW235">
        <v>5</v>
      </c>
      <c r="AX235">
        <v>5</v>
      </c>
      <c r="AY235">
        <v>100</v>
      </c>
      <c r="AZ235">
        <v>100</v>
      </c>
      <c r="BA235">
        <v>100</v>
      </c>
      <c r="BB235">
        <v>100</v>
      </c>
      <c r="BC235">
        <v>100</v>
      </c>
      <c r="BD235">
        <v>100</v>
      </c>
      <c r="BE235">
        <v>100</v>
      </c>
      <c r="BF235">
        <v>100</v>
      </c>
      <c r="BG235">
        <v>30</v>
      </c>
      <c r="BH235">
        <v>30</v>
      </c>
      <c r="BI235">
        <v>30</v>
      </c>
      <c r="BJ235">
        <v>30</v>
      </c>
      <c r="BK235">
        <v>30</v>
      </c>
      <c r="BL235">
        <v>30</v>
      </c>
      <c r="BM235">
        <v>30</v>
      </c>
      <c r="BN235">
        <v>30</v>
      </c>
      <c r="BO235">
        <v>0</v>
      </c>
      <c r="BP235">
        <v>0</v>
      </c>
      <c r="BQ235">
        <v>0</v>
      </c>
      <c r="BR235">
        <v>0</v>
      </c>
      <c r="BS235">
        <v>67</v>
      </c>
      <c r="BT235">
        <v>10</v>
      </c>
    </row>
    <row r="236" spans="1:72" x14ac:dyDescent="0.25">
      <c r="A236">
        <v>278</v>
      </c>
      <c r="B236" t="s">
        <v>410</v>
      </c>
      <c r="C236">
        <v>0</v>
      </c>
      <c r="D236">
        <v>0</v>
      </c>
      <c r="E236">
        <v>0</v>
      </c>
      <c r="F236">
        <v>0</v>
      </c>
      <c r="G236">
        <v>0</v>
      </c>
      <c r="H236">
        <v>0</v>
      </c>
      <c r="I236">
        <v>0</v>
      </c>
      <c r="J236">
        <v>0</v>
      </c>
      <c r="K236">
        <v>0</v>
      </c>
      <c r="L236">
        <v>0</v>
      </c>
      <c r="M236">
        <v>0</v>
      </c>
      <c r="N236">
        <v>0</v>
      </c>
      <c r="O236">
        <v>0</v>
      </c>
      <c r="P236">
        <v>0</v>
      </c>
      <c r="Q236">
        <v>0</v>
      </c>
      <c r="R236">
        <v>0</v>
      </c>
      <c r="S236">
        <v>0</v>
      </c>
      <c r="T236">
        <v>0</v>
      </c>
      <c r="U236">
        <v>0</v>
      </c>
      <c r="V236">
        <v>0</v>
      </c>
      <c r="W236">
        <v>0</v>
      </c>
      <c r="X236">
        <v>0</v>
      </c>
      <c r="Y236">
        <v>0</v>
      </c>
      <c r="Z236">
        <v>0</v>
      </c>
      <c r="AA236">
        <v>0</v>
      </c>
      <c r="AB236">
        <v>0</v>
      </c>
      <c r="AC236">
        <v>0</v>
      </c>
      <c r="AD236">
        <v>0</v>
      </c>
      <c r="AE236">
        <v>0</v>
      </c>
      <c r="AF236">
        <v>0</v>
      </c>
      <c r="AG236">
        <v>0</v>
      </c>
      <c r="AH236">
        <v>0</v>
      </c>
      <c r="AI236">
        <v>100</v>
      </c>
      <c r="AJ236">
        <v>100</v>
      </c>
      <c r="AK236">
        <v>100</v>
      </c>
      <c r="AL236">
        <v>100</v>
      </c>
      <c r="AM236">
        <v>100</v>
      </c>
      <c r="AN236">
        <v>100</v>
      </c>
      <c r="AO236">
        <v>100</v>
      </c>
      <c r="AP236">
        <v>100</v>
      </c>
      <c r="AQ236">
        <v>100</v>
      </c>
      <c r="AR236">
        <v>100</v>
      </c>
      <c r="AS236">
        <v>100</v>
      </c>
      <c r="AT236">
        <v>100</v>
      </c>
      <c r="AU236">
        <v>100</v>
      </c>
      <c r="AV236">
        <v>100</v>
      </c>
      <c r="AW236">
        <v>100</v>
      </c>
      <c r="AX236">
        <v>100</v>
      </c>
      <c r="AY236">
        <v>10</v>
      </c>
      <c r="AZ236">
        <v>10</v>
      </c>
      <c r="BA236">
        <v>10</v>
      </c>
      <c r="BB236">
        <v>10</v>
      </c>
      <c r="BC236">
        <v>10</v>
      </c>
      <c r="BD236">
        <v>10</v>
      </c>
      <c r="BE236">
        <v>10</v>
      </c>
      <c r="BF236">
        <v>10</v>
      </c>
      <c r="BG236">
        <v>35</v>
      </c>
      <c r="BH236">
        <v>35</v>
      </c>
      <c r="BI236">
        <v>35</v>
      </c>
      <c r="BJ236">
        <v>35</v>
      </c>
      <c r="BK236">
        <v>35</v>
      </c>
      <c r="BL236">
        <v>35</v>
      </c>
      <c r="BM236">
        <v>35</v>
      </c>
      <c r="BN236">
        <v>35</v>
      </c>
      <c r="BO236">
        <v>0</v>
      </c>
      <c r="BP236">
        <v>0</v>
      </c>
      <c r="BQ236">
        <v>0</v>
      </c>
      <c r="BR236">
        <v>0</v>
      </c>
      <c r="BS236">
        <v>81</v>
      </c>
      <c r="BT236">
        <v>10</v>
      </c>
    </row>
    <row r="237" spans="1:72" x14ac:dyDescent="0.25">
      <c r="A237">
        <v>291</v>
      </c>
      <c r="B237" t="s">
        <v>411</v>
      </c>
      <c r="C237">
        <v>0</v>
      </c>
      <c r="D237">
        <v>0</v>
      </c>
      <c r="E237">
        <v>9.17</v>
      </c>
      <c r="F237">
        <v>0.09</v>
      </c>
      <c r="G237">
        <v>0</v>
      </c>
      <c r="H237">
        <v>0</v>
      </c>
      <c r="I237">
        <v>0</v>
      </c>
      <c r="J237">
        <v>0</v>
      </c>
      <c r="K237">
        <v>0</v>
      </c>
      <c r="L237">
        <v>0</v>
      </c>
      <c r="M237">
        <v>0</v>
      </c>
      <c r="N237">
        <v>0</v>
      </c>
      <c r="O237">
        <v>0</v>
      </c>
      <c r="P237">
        <v>0</v>
      </c>
      <c r="Q237">
        <v>0</v>
      </c>
      <c r="R237">
        <v>0</v>
      </c>
      <c r="S237">
        <v>0</v>
      </c>
      <c r="T237">
        <v>0</v>
      </c>
      <c r="U237">
        <v>0</v>
      </c>
      <c r="V237">
        <v>0</v>
      </c>
      <c r="W237">
        <v>0</v>
      </c>
      <c r="X237">
        <v>0</v>
      </c>
      <c r="Y237">
        <v>0</v>
      </c>
      <c r="Z237">
        <v>0</v>
      </c>
      <c r="AA237">
        <v>0</v>
      </c>
      <c r="AB237">
        <v>0</v>
      </c>
      <c r="AC237">
        <v>0</v>
      </c>
      <c r="AD237">
        <v>0</v>
      </c>
      <c r="AE237">
        <v>0</v>
      </c>
      <c r="AF237">
        <v>0</v>
      </c>
      <c r="AG237">
        <v>0</v>
      </c>
      <c r="AH237">
        <v>0</v>
      </c>
      <c r="AI237">
        <v>105</v>
      </c>
      <c r="AJ237">
        <v>105</v>
      </c>
      <c r="AK237">
        <v>95.83</v>
      </c>
      <c r="AL237">
        <v>104.91</v>
      </c>
      <c r="AM237">
        <v>105</v>
      </c>
      <c r="AN237">
        <v>105</v>
      </c>
      <c r="AO237">
        <v>105</v>
      </c>
      <c r="AP237">
        <v>105</v>
      </c>
      <c r="AQ237">
        <v>0</v>
      </c>
      <c r="AR237">
        <v>0</v>
      </c>
      <c r="AS237">
        <v>0</v>
      </c>
      <c r="AT237">
        <v>0</v>
      </c>
      <c r="AU237">
        <v>0</v>
      </c>
      <c r="AV237">
        <v>0</v>
      </c>
      <c r="AW237">
        <v>0</v>
      </c>
      <c r="AX237">
        <v>0</v>
      </c>
      <c r="AY237">
        <v>25</v>
      </c>
      <c r="AZ237">
        <v>25</v>
      </c>
      <c r="BA237">
        <v>25</v>
      </c>
      <c r="BB237">
        <v>25</v>
      </c>
      <c r="BC237">
        <v>25</v>
      </c>
      <c r="BD237">
        <v>25</v>
      </c>
      <c r="BE237">
        <v>25</v>
      </c>
      <c r="BF237">
        <v>25</v>
      </c>
      <c r="BG237">
        <v>54</v>
      </c>
      <c r="BH237">
        <v>54</v>
      </c>
      <c r="BI237">
        <v>54</v>
      </c>
      <c r="BJ237">
        <v>54</v>
      </c>
      <c r="BK237">
        <v>54</v>
      </c>
      <c r="BL237">
        <v>54</v>
      </c>
      <c r="BM237">
        <v>54</v>
      </c>
      <c r="BN237">
        <v>54</v>
      </c>
      <c r="BO237">
        <v>5</v>
      </c>
      <c r="BP237">
        <v>0</v>
      </c>
      <c r="BQ237">
        <v>0</v>
      </c>
      <c r="BR237">
        <v>9</v>
      </c>
      <c r="BS237">
        <v>37</v>
      </c>
      <c r="BT237">
        <v>37</v>
      </c>
    </row>
    <row r="238" spans="1:72" x14ac:dyDescent="0.25">
      <c r="A238">
        <v>292</v>
      </c>
      <c r="B238" t="s">
        <v>412</v>
      </c>
      <c r="C238">
        <v>0</v>
      </c>
      <c r="D238">
        <v>0</v>
      </c>
      <c r="E238">
        <v>0</v>
      </c>
      <c r="F238">
        <v>0</v>
      </c>
      <c r="G238">
        <v>0</v>
      </c>
      <c r="H238">
        <v>0</v>
      </c>
      <c r="I238">
        <v>0</v>
      </c>
      <c r="J238">
        <v>0</v>
      </c>
      <c r="K238">
        <v>0</v>
      </c>
      <c r="L238">
        <v>0</v>
      </c>
      <c r="M238">
        <v>0</v>
      </c>
      <c r="N238">
        <v>0</v>
      </c>
      <c r="O238">
        <v>0</v>
      </c>
      <c r="P238">
        <v>0</v>
      </c>
      <c r="Q238">
        <v>0</v>
      </c>
      <c r="R238">
        <v>0</v>
      </c>
      <c r="S238">
        <v>0</v>
      </c>
      <c r="T238">
        <v>0</v>
      </c>
      <c r="U238">
        <v>0</v>
      </c>
      <c r="V238">
        <v>0</v>
      </c>
      <c r="W238">
        <v>0</v>
      </c>
      <c r="X238">
        <v>0</v>
      </c>
      <c r="Y238">
        <v>0</v>
      </c>
      <c r="Z238">
        <v>0</v>
      </c>
      <c r="AA238">
        <v>0</v>
      </c>
      <c r="AB238">
        <v>0</v>
      </c>
      <c r="AC238">
        <v>0</v>
      </c>
      <c r="AD238">
        <v>0</v>
      </c>
      <c r="AE238">
        <v>0</v>
      </c>
      <c r="AF238">
        <v>0</v>
      </c>
      <c r="AG238">
        <v>0</v>
      </c>
      <c r="AH238">
        <v>0</v>
      </c>
      <c r="AI238">
        <v>100</v>
      </c>
      <c r="AJ238">
        <v>100</v>
      </c>
      <c r="AK238">
        <v>100</v>
      </c>
      <c r="AL238">
        <v>100</v>
      </c>
      <c r="AM238">
        <v>100</v>
      </c>
      <c r="AN238">
        <v>100</v>
      </c>
      <c r="AO238">
        <v>100</v>
      </c>
      <c r="AP238">
        <v>100</v>
      </c>
      <c r="AQ238">
        <v>0</v>
      </c>
      <c r="AR238">
        <v>0</v>
      </c>
      <c r="AS238">
        <v>0</v>
      </c>
      <c r="AT238">
        <v>0</v>
      </c>
      <c r="AU238">
        <v>0</v>
      </c>
      <c r="AV238">
        <v>0</v>
      </c>
      <c r="AW238">
        <v>0</v>
      </c>
      <c r="AX238">
        <v>0</v>
      </c>
      <c r="AY238">
        <v>25</v>
      </c>
      <c r="AZ238">
        <v>25</v>
      </c>
      <c r="BA238">
        <v>25</v>
      </c>
      <c r="BB238">
        <v>25</v>
      </c>
      <c r="BC238">
        <v>25</v>
      </c>
      <c r="BD238">
        <v>25</v>
      </c>
      <c r="BE238">
        <v>25</v>
      </c>
      <c r="BF238">
        <v>25</v>
      </c>
      <c r="BG238">
        <v>45</v>
      </c>
      <c r="BH238">
        <v>45</v>
      </c>
      <c r="BI238">
        <v>45</v>
      </c>
      <c r="BJ238">
        <v>45</v>
      </c>
      <c r="BK238">
        <v>45</v>
      </c>
      <c r="BL238">
        <v>45</v>
      </c>
      <c r="BM238">
        <v>45</v>
      </c>
      <c r="BN238">
        <v>45</v>
      </c>
      <c r="BO238">
        <v>0</v>
      </c>
      <c r="BP238">
        <v>0</v>
      </c>
      <c r="BQ238">
        <v>0</v>
      </c>
      <c r="BR238">
        <v>0</v>
      </c>
      <c r="BS238">
        <v>37</v>
      </c>
      <c r="BT238">
        <v>37</v>
      </c>
    </row>
    <row r="239" spans="1:72" x14ac:dyDescent="0.25">
      <c r="A239">
        <v>293</v>
      </c>
      <c r="B239" t="s">
        <v>413</v>
      </c>
      <c r="C239">
        <v>0</v>
      </c>
      <c r="D239">
        <v>0</v>
      </c>
      <c r="E239">
        <v>0</v>
      </c>
      <c r="F239">
        <v>0</v>
      </c>
      <c r="G239">
        <v>0</v>
      </c>
      <c r="H239">
        <v>0</v>
      </c>
      <c r="I239">
        <v>0</v>
      </c>
      <c r="J239">
        <v>0</v>
      </c>
      <c r="K239">
        <v>0</v>
      </c>
      <c r="L239">
        <v>0</v>
      </c>
      <c r="M239">
        <v>0</v>
      </c>
      <c r="N239">
        <v>0</v>
      </c>
      <c r="O239">
        <v>0</v>
      </c>
      <c r="P239">
        <v>0</v>
      </c>
      <c r="Q239">
        <v>0</v>
      </c>
      <c r="R239">
        <v>0</v>
      </c>
      <c r="S239">
        <v>0</v>
      </c>
      <c r="T239">
        <v>0</v>
      </c>
      <c r="U239">
        <v>0</v>
      </c>
      <c r="V239">
        <v>0</v>
      </c>
      <c r="W239">
        <v>0</v>
      </c>
      <c r="X239">
        <v>0</v>
      </c>
      <c r="Y239">
        <v>0</v>
      </c>
      <c r="Z239">
        <v>0</v>
      </c>
      <c r="AA239">
        <v>0</v>
      </c>
      <c r="AB239">
        <v>0</v>
      </c>
      <c r="AC239">
        <v>0</v>
      </c>
      <c r="AD239">
        <v>0</v>
      </c>
      <c r="AE239">
        <v>0</v>
      </c>
      <c r="AF239">
        <v>0</v>
      </c>
      <c r="AG239">
        <v>0</v>
      </c>
      <c r="AH239">
        <v>0</v>
      </c>
      <c r="AI239">
        <v>100</v>
      </c>
      <c r="AJ239">
        <v>100</v>
      </c>
      <c r="AK239">
        <v>100</v>
      </c>
      <c r="AL239">
        <v>100</v>
      </c>
      <c r="AM239">
        <v>100</v>
      </c>
      <c r="AN239">
        <v>100</v>
      </c>
      <c r="AO239">
        <v>100</v>
      </c>
      <c r="AP239">
        <v>100</v>
      </c>
      <c r="AQ239">
        <v>10</v>
      </c>
      <c r="AR239">
        <v>10</v>
      </c>
      <c r="AS239">
        <v>10</v>
      </c>
      <c r="AT239">
        <v>10</v>
      </c>
      <c r="AU239">
        <v>10</v>
      </c>
      <c r="AV239">
        <v>10</v>
      </c>
      <c r="AW239">
        <v>10</v>
      </c>
      <c r="AX239">
        <v>10</v>
      </c>
      <c r="AY239">
        <v>0</v>
      </c>
      <c r="AZ239">
        <v>0</v>
      </c>
      <c r="BA239">
        <v>0</v>
      </c>
      <c r="BB239">
        <v>0</v>
      </c>
      <c r="BC239">
        <v>0</v>
      </c>
      <c r="BD239">
        <v>0</v>
      </c>
      <c r="BE239">
        <v>0</v>
      </c>
      <c r="BF239">
        <v>0</v>
      </c>
      <c r="BG239">
        <v>5</v>
      </c>
      <c r="BH239">
        <v>5</v>
      </c>
      <c r="BI239">
        <v>5</v>
      </c>
      <c r="BJ239">
        <v>5</v>
      </c>
      <c r="BK239">
        <v>5</v>
      </c>
      <c r="BL239">
        <v>5</v>
      </c>
      <c r="BM239">
        <v>5</v>
      </c>
      <c r="BN239">
        <v>5</v>
      </c>
      <c r="BO239">
        <v>0</v>
      </c>
      <c r="BP239">
        <v>0</v>
      </c>
      <c r="BQ239">
        <v>0</v>
      </c>
      <c r="BR239">
        <v>0</v>
      </c>
      <c r="BS239">
        <v>9</v>
      </c>
      <c r="BT239">
        <v>37</v>
      </c>
    </row>
    <row r="240" spans="1:72" x14ac:dyDescent="0.25">
      <c r="A240">
        <v>294</v>
      </c>
      <c r="B240" t="s">
        <v>414</v>
      </c>
      <c r="C240">
        <v>0</v>
      </c>
      <c r="D240">
        <v>0</v>
      </c>
      <c r="E240">
        <v>0</v>
      </c>
      <c r="F240">
        <v>0</v>
      </c>
      <c r="G240">
        <v>0</v>
      </c>
      <c r="H240">
        <v>0</v>
      </c>
      <c r="I240">
        <v>0</v>
      </c>
      <c r="J240">
        <v>0</v>
      </c>
      <c r="K240">
        <v>0</v>
      </c>
      <c r="L240">
        <v>0</v>
      </c>
      <c r="M240">
        <v>0</v>
      </c>
      <c r="N240">
        <v>0</v>
      </c>
      <c r="O240">
        <v>0</v>
      </c>
      <c r="P240">
        <v>0</v>
      </c>
      <c r="Q240">
        <v>0</v>
      </c>
      <c r="R240">
        <v>0.53</v>
      </c>
      <c r="S240">
        <v>0</v>
      </c>
      <c r="T240">
        <v>0</v>
      </c>
      <c r="U240">
        <v>0</v>
      </c>
      <c r="V240">
        <v>0</v>
      </c>
      <c r="W240">
        <v>0</v>
      </c>
      <c r="X240">
        <v>0</v>
      </c>
      <c r="Y240">
        <v>0</v>
      </c>
      <c r="Z240">
        <v>0</v>
      </c>
      <c r="AA240">
        <v>0</v>
      </c>
      <c r="AB240">
        <v>0</v>
      </c>
      <c r="AC240">
        <v>0</v>
      </c>
      <c r="AD240">
        <v>0</v>
      </c>
      <c r="AE240">
        <v>0</v>
      </c>
      <c r="AF240">
        <v>0</v>
      </c>
      <c r="AG240">
        <v>0</v>
      </c>
      <c r="AH240">
        <v>0</v>
      </c>
      <c r="AI240">
        <v>100</v>
      </c>
      <c r="AJ240">
        <v>100</v>
      </c>
      <c r="AK240">
        <v>100</v>
      </c>
      <c r="AL240">
        <v>100</v>
      </c>
      <c r="AM240">
        <v>100</v>
      </c>
      <c r="AN240">
        <v>100</v>
      </c>
      <c r="AO240">
        <v>100</v>
      </c>
      <c r="AP240">
        <v>100</v>
      </c>
      <c r="AQ240">
        <v>100</v>
      </c>
      <c r="AR240">
        <v>100</v>
      </c>
      <c r="AS240">
        <v>100</v>
      </c>
      <c r="AT240">
        <v>100</v>
      </c>
      <c r="AU240">
        <v>100</v>
      </c>
      <c r="AV240">
        <v>100</v>
      </c>
      <c r="AW240">
        <v>100</v>
      </c>
      <c r="AX240">
        <v>99.47</v>
      </c>
      <c r="AY240">
        <v>100</v>
      </c>
      <c r="AZ240">
        <v>100</v>
      </c>
      <c r="BA240">
        <v>100</v>
      </c>
      <c r="BB240">
        <v>100</v>
      </c>
      <c r="BC240">
        <v>100</v>
      </c>
      <c r="BD240">
        <v>100</v>
      </c>
      <c r="BE240">
        <v>100</v>
      </c>
      <c r="BF240">
        <v>100</v>
      </c>
      <c r="BG240">
        <v>27.5</v>
      </c>
      <c r="BH240">
        <v>27.5</v>
      </c>
      <c r="BI240">
        <v>27.5</v>
      </c>
      <c r="BJ240">
        <v>27.5</v>
      </c>
      <c r="BK240">
        <v>27.5</v>
      </c>
      <c r="BL240">
        <v>27.5</v>
      </c>
      <c r="BM240">
        <v>27.5</v>
      </c>
      <c r="BN240">
        <v>27.5</v>
      </c>
      <c r="BO240">
        <v>0</v>
      </c>
      <c r="BP240">
        <v>0</v>
      </c>
      <c r="BQ240">
        <v>0</v>
      </c>
      <c r="BR240">
        <v>0</v>
      </c>
      <c r="BS240">
        <v>35</v>
      </c>
      <c r="BT240">
        <v>37</v>
      </c>
    </row>
    <row r="241" spans="1:72" x14ac:dyDescent="0.25">
      <c r="A241">
        <v>295</v>
      </c>
      <c r="B241" t="s">
        <v>415</v>
      </c>
      <c r="C241">
        <v>0</v>
      </c>
      <c r="D241">
        <v>0</v>
      </c>
      <c r="E241">
        <v>0</v>
      </c>
      <c r="F241">
        <v>0</v>
      </c>
      <c r="G241">
        <v>0</v>
      </c>
      <c r="H241">
        <v>0</v>
      </c>
      <c r="I241">
        <v>0</v>
      </c>
      <c r="J241">
        <v>0</v>
      </c>
      <c r="K241">
        <v>0</v>
      </c>
      <c r="L241">
        <v>0</v>
      </c>
      <c r="M241">
        <v>0</v>
      </c>
      <c r="N241">
        <v>0</v>
      </c>
      <c r="O241">
        <v>0</v>
      </c>
      <c r="P241">
        <v>0</v>
      </c>
      <c r="Q241">
        <v>0</v>
      </c>
      <c r="R241">
        <v>0</v>
      </c>
      <c r="S241">
        <v>0</v>
      </c>
      <c r="T241">
        <v>0</v>
      </c>
      <c r="U241">
        <v>0</v>
      </c>
      <c r="V241">
        <v>0</v>
      </c>
      <c r="W241">
        <v>0</v>
      </c>
      <c r="X241">
        <v>0</v>
      </c>
      <c r="Y241">
        <v>0</v>
      </c>
      <c r="Z241">
        <v>0</v>
      </c>
      <c r="AA241">
        <v>0</v>
      </c>
      <c r="AB241">
        <v>0</v>
      </c>
      <c r="AC241">
        <v>0</v>
      </c>
      <c r="AD241">
        <v>0</v>
      </c>
      <c r="AE241">
        <v>0</v>
      </c>
      <c r="AF241">
        <v>0</v>
      </c>
      <c r="AG241">
        <v>0</v>
      </c>
      <c r="AH241">
        <v>0</v>
      </c>
      <c r="AI241">
        <v>100</v>
      </c>
      <c r="AJ241">
        <v>100</v>
      </c>
      <c r="AK241">
        <v>100</v>
      </c>
      <c r="AL241">
        <v>100</v>
      </c>
      <c r="AM241">
        <v>100</v>
      </c>
      <c r="AN241">
        <v>100</v>
      </c>
      <c r="AO241">
        <v>100</v>
      </c>
      <c r="AP241">
        <v>100</v>
      </c>
      <c r="AQ241">
        <v>0</v>
      </c>
      <c r="AR241">
        <v>0</v>
      </c>
      <c r="AS241">
        <v>0</v>
      </c>
      <c r="AT241">
        <v>0</v>
      </c>
      <c r="AU241">
        <v>0</v>
      </c>
      <c r="AV241">
        <v>0</v>
      </c>
      <c r="AW241">
        <v>0</v>
      </c>
      <c r="AX241">
        <v>0</v>
      </c>
      <c r="AY241">
        <v>25</v>
      </c>
      <c r="AZ241">
        <v>25</v>
      </c>
      <c r="BA241">
        <v>25</v>
      </c>
      <c r="BB241">
        <v>25</v>
      </c>
      <c r="BC241">
        <v>25</v>
      </c>
      <c r="BD241">
        <v>25</v>
      </c>
      <c r="BE241">
        <v>25</v>
      </c>
      <c r="BF241">
        <v>25</v>
      </c>
      <c r="BG241">
        <v>45</v>
      </c>
      <c r="BH241">
        <v>45</v>
      </c>
      <c r="BI241">
        <v>45</v>
      </c>
      <c r="BJ241">
        <v>45</v>
      </c>
      <c r="BK241">
        <v>45</v>
      </c>
      <c r="BL241">
        <v>45</v>
      </c>
      <c r="BM241">
        <v>45</v>
      </c>
      <c r="BN241">
        <v>45</v>
      </c>
      <c r="BO241">
        <v>0</v>
      </c>
      <c r="BP241">
        <v>0</v>
      </c>
      <c r="BQ241">
        <v>0</v>
      </c>
      <c r="BR241">
        <v>0</v>
      </c>
      <c r="BS241">
        <v>37</v>
      </c>
      <c r="BT241">
        <v>37</v>
      </c>
    </row>
    <row r="242" spans="1:72" x14ac:dyDescent="0.25">
      <c r="A242">
        <v>306</v>
      </c>
      <c r="B242" t="s">
        <v>416</v>
      </c>
      <c r="C242">
        <v>25</v>
      </c>
      <c r="D242">
        <v>25</v>
      </c>
      <c r="E242">
        <v>25</v>
      </c>
      <c r="F242">
        <v>25</v>
      </c>
      <c r="G242">
        <v>25</v>
      </c>
      <c r="H242">
        <v>25</v>
      </c>
      <c r="I242">
        <v>11.11</v>
      </c>
      <c r="J242">
        <v>25</v>
      </c>
      <c r="K242">
        <v>25</v>
      </c>
      <c r="L242">
        <v>18.47</v>
      </c>
      <c r="M242">
        <v>3.61</v>
      </c>
      <c r="N242">
        <v>3.85</v>
      </c>
      <c r="O242">
        <v>3.48</v>
      </c>
      <c r="P242">
        <v>3.97</v>
      </c>
      <c r="Q242">
        <v>7.05</v>
      </c>
      <c r="R242">
        <v>25</v>
      </c>
      <c r="S242">
        <v>15.16</v>
      </c>
      <c r="T242">
        <v>25</v>
      </c>
      <c r="U242">
        <v>25</v>
      </c>
      <c r="V242">
        <v>15.53</v>
      </c>
      <c r="W242">
        <v>7.21</v>
      </c>
      <c r="X242">
        <v>7.16</v>
      </c>
      <c r="Y242">
        <v>0</v>
      </c>
      <c r="Z242">
        <v>0</v>
      </c>
      <c r="AA242">
        <v>0.77</v>
      </c>
      <c r="AB242">
        <v>1.67</v>
      </c>
      <c r="AC242">
        <v>0</v>
      </c>
      <c r="AD242">
        <v>0</v>
      </c>
      <c r="AE242">
        <v>0</v>
      </c>
      <c r="AF242">
        <v>3.15</v>
      </c>
      <c r="AG242">
        <v>0</v>
      </c>
      <c r="AH242">
        <v>0</v>
      </c>
      <c r="AI242">
        <v>75</v>
      </c>
      <c r="AJ242">
        <v>75</v>
      </c>
      <c r="AK242">
        <v>75</v>
      </c>
      <c r="AL242">
        <v>75</v>
      </c>
      <c r="AM242">
        <v>75</v>
      </c>
      <c r="AN242">
        <v>75</v>
      </c>
      <c r="AO242">
        <v>88.89</v>
      </c>
      <c r="AP242">
        <v>75</v>
      </c>
      <c r="AQ242">
        <v>89</v>
      </c>
      <c r="AR242">
        <v>95.53</v>
      </c>
      <c r="AS242">
        <v>110.39</v>
      </c>
      <c r="AT242">
        <v>110.15</v>
      </c>
      <c r="AU242">
        <v>110.52</v>
      </c>
      <c r="AV242">
        <v>110.03</v>
      </c>
      <c r="AW242">
        <v>106.95</v>
      </c>
      <c r="AX242">
        <v>89</v>
      </c>
      <c r="AY242">
        <v>84.84</v>
      </c>
      <c r="AZ242">
        <v>75</v>
      </c>
      <c r="BA242">
        <v>75</v>
      </c>
      <c r="BB242">
        <v>84.47</v>
      </c>
      <c r="BC242">
        <v>92.79</v>
      </c>
      <c r="BD242">
        <v>92.84</v>
      </c>
      <c r="BE242">
        <v>100</v>
      </c>
      <c r="BF242">
        <v>100</v>
      </c>
      <c r="BG242">
        <v>26.73</v>
      </c>
      <c r="BH242">
        <v>25.83</v>
      </c>
      <c r="BI242">
        <v>27.5</v>
      </c>
      <c r="BJ242">
        <v>27.5</v>
      </c>
      <c r="BK242">
        <v>27.5</v>
      </c>
      <c r="BL242">
        <v>24.35</v>
      </c>
      <c r="BM242">
        <v>27.5</v>
      </c>
      <c r="BN242">
        <v>27.5</v>
      </c>
      <c r="BO242">
        <v>0</v>
      </c>
      <c r="BP242">
        <v>14</v>
      </c>
      <c r="BQ242">
        <v>0</v>
      </c>
      <c r="BR242">
        <v>0</v>
      </c>
      <c r="BS242">
        <v>35</v>
      </c>
      <c r="BT242">
        <v>35</v>
      </c>
    </row>
    <row r="243" spans="1:72" x14ac:dyDescent="0.25">
      <c r="A243">
        <v>307</v>
      </c>
      <c r="B243" t="s">
        <v>417</v>
      </c>
      <c r="C243">
        <v>15.36</v>
      </c>
      <c r="D243">
        <v>25</v>
      </c>
      <c r="E243">
        <v>25</v>
      </c>
      <c r="F243">
        <v>20.34</v>
      </c>
      <c r="G243">
        <v>19.829999999999998</v>
      </c>
      <c r="H243">
        <v>22.06</v>
      </c>
      <c r="I243">
        <v>5.24</v>
      </c>
      <c r="J243">
        <v>7</v>
      </c>
      <c r="K243">
        <v>8.33</v>
      </c>
      <c r="L243">
        <v>2.83</v>
      </c>
      <c r="M243">
        <v>1.23</v>
      </c>
      <c r="N243">
        <v>0.88</v>
      </c>
      <c r="O243">
        <v>1.22</v>
      </c>
      <c r="P243">
        <v>0.87</v>
      </c>
      <c r="Q243">
        <v>1.1100000000000001</v>
      </c>
      <c r="R243">
        <v>25</v>
      </c>
      <c r="S243">
        <v>3.2</v>
      </c>
      <c r="T243">
        <v>21.93</v>
      </c>
      <c r="U243">
        <v>8.3800000000000008</v>
      </c>
      <c r="V243">
        <v>6.88</v>
      </c>
      <c r="W243">
        <v>0.7</v>
      </c>
      <c r="X243">
        <v>0.54</v>
      </c>
      <c r="Y243">
        <v>0</v>
      </c>
      <c r="Z243">
        <v>0</v>
      </c>
      <c r="AA243">
        <v>0</v>
      </c>
      <c r="AB243">
        <v>0</v>
      </c>
      <c r="AC243">
        <v>0</v>
      </c>
      <c r="AD243">
        <v>0</v>
      </c>
      <c r="AE243">
        <v>0</v>
      </c>
      <c r="AF243">
        <v>0.15</v>
      </c>
      <c r="AG243">
        <v>0</v>
      </c>
      <c r="AH243">
        <v>0</v>
      </c>
      <c r="AI243">
        <v>93.64</v>
      </c>
      <c r="AJ243">
        <v>84</v>
      </c>
      <c r="AK243">
        <v>84</v>
      </c>
      <c r="AL243">
        <v>88.66</v>
      </c>
      <c r="AM243">
        <v>89.17</v>
      </c>
      <c r="AN243">
        <v>86.94</v>
      </c>
      <c r="AO243">
        <v>103.76</v>
      </c>
      <c r="AP243">
        <v>102</v>
      </c>
      <c r="AQ243">
        <v>91.67</v>
      </c>
      <c r="AR243">
        <v>97.17</v>
      </c>
      <c r="AS243">
        <v>98.77</v>
      </c>
      <c r="AT243">
        <v>99.12</v>
      </c>
      <c r="AU243">
        <v>98.78</v>
      </c>
      <c r="AV243">
        <v>99.13</v>
      </c>
      <c r="AW243">
        <v>98.89</v>
      </c>
      <c r="AX243">
        <v>75</v>
      </c>
      <c r="AY243">
        <v>96.8</v>
      </c>
      <c r="AZ243">
        <v>78.069999999999993</v>
      </c>
      <c r="BA243">
        <v>91.62</v>
      </c>
      <c r="BB243">
        <v>93.12</v>
      </c>
      <c r="BC243">
        <v>99.3</v>
      </c>
      <c r="BD243">
        <v>99.46</v>
      </c>
      <c r="BE243">
        <v>100</v>
      </c>
      <c r="BF243">
        <v>100</v>
      </c>
      <c r="BG243">
        <v>27.5</v>
      </c>
      <c r="BH243">
        <v>27.5</v>
      </c>
      <c r="BI243">
        <v>27.5</v>
      </c>
      <c r="BJ243">
        <v>27.5</v>
      </c>
      <c r="BK243">
        <v>27.5</v>
      </c>
      <c r="BL243">
        <v>27.35</v>
      </c>
      <c r="BM243">
        <v>27.5</v>
      </c>
      <c r="BN243">
        <v>27.5</v>
      </c>
      <c r="BO243">
        <v>9</v>
      </c>
      <c r="BP243">
        <v>0</v>
      </c>
      <c r="BQ243">
        <v>0</v>
      </c>
      <c r="BR243">
        <v>0</v>
      </c>
      <c r="BS243">
        <v>35</v>
      </c>
      <c r="BT243">
        <v>35</v>
      </c>
    </row>
    <row r="244" spans="1:72" x14ac:dyDescent="0.25">
      <c r="A244">
        <v>312</v>
      </c>
      <c r="B244" t="s">
        <v>418</v>
      </c>
      <c r="C244">
        <v>0</v>
      </c>
      <c r="D244">
        <v>0</v>
      </c>
      <c r="E244">
        <v>0</v>
      </c>
      <c r="F244">
        <v>0</v>
      </c>
      <c r="G244">
        <v>0</v>
      </c>
      <c r="H244">
        <v>0</v>
      </c>
      <c r="I244">
        <v>0</v>
      </c>
      <c r="J244">
        <v>0</v>
      </c>
      <c r="K244">
        <v>0</v>
      </c>
      <c r="L244">
        <v>0</v>
      </c>
      <c r="M244">
        <v>0</v>
      </c>
      <c r="N244">
        <v>0</v>
      </c>
      <c r="O244">
        <v>0</v>
      </c>
      <c r="P244">
        <v>0</v>
      </c>
      <c r="Q244">
        <v>0</v>
      </c>
      <c r="R244">
        <v>2.48</v>
      </c>
      <c r="S244">
        <v>0</v>
      </c>
      <c r="T244">
        <v>0</v>
      </c>
      <c r="U244">
        <v>0</v>
      </c>
      <c r="V244">
        <v>0</v>
      </c>
      <c r="W244">
        <v>0</v>
      </c>
      <c r="X244">
        <v>0</v>
      </c>
      <c r="Y244">
        <v>0</v>
      </c>
      <c r="Z244">
        <v>0</v>
      </c>
      <c r="AA244">
        <v>0</v>
      </c>
      <c r="AB244">
        <v>0</v>
      </c>
      <c r="AC244">
        <v>0</v>
      </c>
      <c r="AD244">
        <v>0</v>
      </c>
      <c r="AE244">
        <v>0</v>
      </c>
      <c r="AF244">
        <v>0</v>
      </c>
      <c r="AG244">
        <v>0</v>
      </c>
      <c r="AH244">
        <v>0</v>
      </c>
      <c r="AI244">
        <v>84</v>
      </c>
      <c r="AJ244">
        <v>84</v>
      </c>
      <c r="AK244">
        <v>84</v>
      </c>
      <c r="AL244">
        <v>84</v>
      </c>
      <c r="AM244">
        <v>84</v>
      </c>
      <c r="AN244">
        <v>84</v>
      </c>
      <c r="AO244">
        <v>84</v>
      </c>
      <c r="AP244">
        <v>84</v>
      </c>
      <c r="AQ244">
        <v>100</v>
      </c>
      <c r="AR244">
        <v>100</v>
      </c>
      <c r="AS244">
        <v>100</v>
      </c>
      <c r="AT244">
        <v>100</v>
      </c>
      <c r="AU244">
        <v>100</v>
      </c>
      <c r="AV244">
        <v>100</v>
      </c>
      <c r="AW244">
        <v>100</v>
      </c>
      <c r="AX244">
        <v>97.52</v>
      </c>
      <c r="AY244">
        <v>10</v>
      </c>
      <c r="AZ244">
        <v>10</v>
      </c>
      <c r="BA244">
        <v>10</v>
      </c>
      <c r="BB244">
        <v>10</v>
      </c>
      <c r="BC244">
        <v>10</v>
      </c>
      <c r="BD244">
        <v>10</v>
      </c>
      <c r="BE244">
        <v>10</v>
      </c>
      <c r="BF244">
        <v>10</v>
      </c>
      <c r="BG244">
        <v>15</v>
      </c>
      <c r="BH244">
        <v>15</v>
      </c>
      <c r="BI244">
        <v>15</v>
      </c>
      <c r="BJ244">
        <v>15</v>
      </c>
      <c r="BK244">
        <v>15</v>
      </c>
      <c r="BL244">
        <v>15</v>
      </c>
      <c r="BM244">
        <v>15</v>
      </c>
      <c r="BN244">
        <v>15</v>
      </c>
      <c r="BO244">
        <v>9</v>
      </c>
      <c r="BP244">
        <v>0</v>
      </c>
      <c r="BQ244">
        <v>0</v>
      </c>
      <c r="BR244">
        <v>0</v>
      </c>
      <c r="BS244">
        <v>65</v>
      </c>
      <c r="BT244">
        <v>36</v>
      </c>
    </row>
    <row r="245" spans="1:72" x14ac:dyDescent="0.25">
      <c r="A245">
        <v>315</v>
      </c>
      <c r="B245" t="s">
        <v>419</v>
      </c>
      <c r="C245">
        <v>0</v>
      </c>
      <c r="D245">
        <v>0</v>
      </c>
      <c r="E245">
        <v>0</v>
      </c>
      <c r="F245">
        <v>0</v>
      </c>
      <c r="G245">
        <v>0</v>
      </c>
      <c r="H245">
        <v>0</v>
      </c>
      <c r="I245">
        <v>0</v>
      </c>
      <c r="J245">
        <v>0</v>
      </c>
      <c r="K245">
        <v>0</v>
      </c>
      <c r="L245">
        <v>0</v>
      </c>
      <c r="M245">
        <v>0</v>
      </c>
      <c r="N245">
        <v>0</v>
      </c>
      <c r="O245">
        <v>0</v>
      </c>
      <c r="P245">
        <v>0</v>
      </c>
      <c r="Q245">
        <v>0</v>
      </c>
      <c r="R245">
        <v>0</v>
      </c>
      <c r="S245">
        <v>0</v>
      </c>
      <c r="T245">
        <v>0</v>
      </c>
      <c r="U245">
        <v>0</v>
      </c>
      <c r="V245">
        <v>0</v>
      </c>
      <c r="W245">
        <v>0</v>
      </c>
      <c r="X245">
        <v>0</v>
      </c>
      <c r="Y245">
        <v>0</v>
      </c>
      <c r="Z245">
        <v>0</v>
      </c>
      <c r="AA245">
        <v>0</v>
      </c>
      <c r="AB245">
        <v>0</v>
      </c>
      <c r="AC245">
        <v>0</v>
      </c>
      <c r="AD245">
        <v>0</v>
      </c>
      <c r="AE245">
        <v>0</v>
      </c>
      <c r="AF245">
        <v>0</v>
      </c>
      <c r="AG245">
        <v>0</v>
      </c>
      <c r="AH245">
        <v>0</v>
      </c>
      <c r="AI245">
        <v>5</v>
      </c>
      <c r="AJ245">
        <v>5</v>
      </c>
      <c r="AK245">
        <v>5</v>
      </c>
      <c r="AL245">
        <v>5</v>
      </c>
      <c r="AM245">
        <v>5</v>
      </c>
      <c r="AN245">
        <v>5</v>
      </c>
      <c r="AO245">
        <v>5</v>
      </c>
      <c r="AP245">
        <v>5</v>
      </c>
      <c r="AQ245">
        <v>0</v>
      </c>
      <c r="AR245">
        <v>0</v>
      </c>
      <c r="AS245">
        <v>0</v>
      </c>
      <c r="AT245">
        <v>0</v>
      </c>
      <c r="AU245">
        <v>0</v>
      </c>
      <c r="AV245">
        <v>0</v>
      </c>
      <c r="AW245">
        <v>0</v>
      </c>
      <c r="AX245">
        <v>0</v>
      </c>
      <c r="AY245">
        <v>72</v>
      </c>
      <c r="AZ245">
        <v>72</v>
      </c>
      <c r="BA245">
        <v>72</v>
      </c>
      <c r="BB245">
        <v>72</v>
      </c>
      <c r="BC245">
        <v>72</v>
      </c>
      <c r="BD245">
        <v>72</v>
      </c>
      <c r="BE245">
        <v>72</v>
      </c>
      <c r="BF245">
        <v>72</v>
      </c>
      <c r="BG245">
        <v>17.5</v>
      </c>
      <c r="BH245">
        <v>17.5</v>
      </c>
      <c r="BI245">
        <v>17.5</v>
      </c>
      <c r="BJ245">
        <v>17.5</v>
      </c>
      <c r="BK245">
        <v>17.5</v>
      </c>
      <c r="BL245">
        <v>17.5</v>
      </c>
      <c r="BM245">
        <v>17.5</v>
      </c>
      <c r="BN245">
        <v>17.5</v>
      </c>
      <c r="BO245">
        <v>0</v>
      </c>
      <c r="BP245">
        <v>0</v>
      </c>
      <c r="BQ245">
        <v>2</v>
      </c>
      <c r="BR245">
        <v>5</v>
      </c>
      <c r="BS245">
        <v>166</v>
      </c>
      <c r="BT245">
        <v>36</v>
      </c>
    </row>
    <row r="246" spans="1:72" x14ac:dyDescent="0.25">
      <c r="A246">
        <v>316</v>
      </c>
      <c r="B246" t="s">
        <v>420</v>
      </c>
      <c r="C246">
        <v>0</v>
      </c>
      <c r="D246">
        <v>0</v>
      </c>
      <c r="E246">
        <v>0</v>
      </c>
      <c r="F246">
        <v>0</v>
      </c>
      <c r="G246">
        <v>0</v>
      </c>
      <c r="H246">
        <v>0</v>
      </c>
      <c r="I246">
        <v>0</v>
      </c>
      <c r="J246">
        <v>0</v>
      </c>
      <c r="K246">
        <v>0</v>
      </c>
      <c r="L246">
        <v>0</v>
      </c>
      <c r="M246">
        <v>0</v>
      </c>
      <c r="N246">
        <v>0</v>
      </c>
      <c r="O246">
        <v>0</v>
      </c>
      <c r="P246">
        <v>0</v>
      </c>
      <c r="Q246">
        <v>0</v>
      </c>
      <c r="R246">
        <v>0</v>
      </c>
      <c r="S246">
        <v>0</v>
      </c>
      <c r="T246">
        <v>0</v>
      </c>
      <c r="U246">
        <v>0</v>
      </c>
      <c r="V246">
        <v>0</v>
      </c>
      <c r="W246">
        <v>0</v>
      </c>
      <c r="X246">
        <v>0</v>
      </c>
      <c r="Y246">
        <v>0</v>
      </c>
      <c r="Z246">
        <v>0</v>
      </c>
      <c r="AA246">
        <v>0</v>
      </c>
      <c r="AB246">
        <v>0</v>
      </c>
      <c r="AC246">
        <v>0</v>
      </c>
      <c r="AD246">
        <v>0</v>
      </c>
      <c r="AE246">
        <v>0</v>
      </c>
      <c r="AF246">
        <v>0</v>
      </c>
      <c r="AG246">
        <v>0</v>
      </c>
      <c r="AH246">
        <v>0</v>
      </c>
      <c r="AI246">
        <v>7</v>
      </c>
      <c r="AJ246">
        <v>7</v>
      </c>
      <c r="AK246">
        <v>7</v>
      </c>
      <c r="AL246">
        <v>7</v>
      </c>
      <c r="AM246">
        <v>7</v>
      </c>
      <c r="AN246">
        <v>7</v>
      </c>
      <c r="AO246">
        <v>7</v>
      </c>
      <c r="AP246">
        <v>7</v>
      </c>
      <c r="AQ246">
        <v>0</v>
      </c>
      <c r="AR246">
        <v>0</v>
      </c>
      <c r="AS246">
        <v>0</v>
      </c>
      <c r="AT246">
        <v>0</v>
      </c>
      <c r="AU246">
        <v>0</v>
      </c>
      <c r="AV246">
        <v>0</v>
      </c>
      <c r="AW246">
        <v>0</v>
      </c>
      <c r="AX246">
        <v>0</v>
      </c>
      <c r="AY246">
        <v>0</v>
      </c>
      <c r="AZ246">
        <v>0</v>
      </c>
      <c r="BA246">
        <v>0</v>
      </c>
      <c r="BB246">
        <v>0</v>
      </c>
      <c r="BC246">
        <v>0</v>
      </c>
      <c r="BD246">
        <v>0</v>
      </c>
      <c r="BE246">
        <v>0</v>
      </c>
      <c r="BF246">
        <v>0</v>
      </c>
      <c r="BG246">
        <v>0</v>
      </c>
      <c r="BH246">
        <v>0</v>
      </c>
      <c r="BI246">
        <v>0</v>
      </c>
      <c r="BJ246">
        <v>0</v>
      </c>
      <c r="BK246">
        <v>0</v>
      </c>
      <c r="BL246">
        <v>0</v>
      </c>
      <c r="BM246">
        <v>0</v>
      </c>
      <c r="BN246">
        <v>0</v>
      </c>
      <c r="BO246">
        <v>2</v>
      </c>
      <c r="BP246">
        <v>0</v>
      </c>
      <c r="BQ246">
        <v>0</v>
      </c>
      <c r="BR246">
        <v>0</v>
      </c>
      <c r="BS246">
        <v>36</v>
      </c>
      <c r="BT246">
        <v>36</v>
      </c>
    </row>
    <row r="247" spans="1:72" x14ac:dyDescent="0.25">
      <c r="A247">
        <v>319</v>
      </c>
      <c r="B247" t="s">
        <v>421</v>
      </c>
      <c r="C247">
        <v>0</v>
      </c>
      <c r="D247">
        <v>0</v>
      </c>
      <c r="E247">
        <v>0</v>
      </c>
      <c r="F247">
        <v>0</v>
      </c>
      <c r="G247">
        <v>0</v>
      </c>
      <c r="H247">
        <v>0</v>
      </c>
      <c r="I247">
        <v>0</v>
      </c>
      <c r="J247">
        <v>0</v>
      </c>
      <c r="K247">
        <v>0</v>
      </c>
      <c r="L247">
        <v>0</v>
      </c>
      <c r="M247">
        <v>0</v>
      </c>
      <c r="N247">
        <v>0</v>
      </c>
      <c r="O247">
        <v>0</v>
      </c>
      <c r="P247">
        <v>0</v>
      </c>
      <c r="Q247">
        <v>0</v>
      </c>
      <c r="R247">
        <v>0</v>
      </c>
      <c r="S247">
        <v>0</v>
      </c>
      <c r="T247">
        <v>0</v>
      </c>
      <c r="U247">
        <v>0</v>
      </c>
      <c r="V247">
        <v>0</v>
      </c>
      <c r="W247">
        <v>0</v>
      </c>
      <c r="X247">
        <v>0</v>
      </c>
      <c r="Y247">
        <v>0</v>
      </c>
      <c r="Z247">
        <v>0</v>
      </c>
      <c r="AA247">
        <v>0</v>
      </c>
      <c r="AB247">
        <v>0</v>
      </c>
      <c r="AC247">
        <v>0</v>
      </c>
      <c r="AD247">
        <v>0</v>
      </c>
      <c r="AE247">
        <v>0</v>
      </c>
      <c r="AF247">
        <v>0</v>
      </c>
      <c r="AG247">
        <v>0</v>
      </c>
      <c r="AH247">
        <v>0</v>
      </c>
      <c r="AI247">
        <v>100</v>
      </c>
      <c r="AJ247">
        <v>100</v>
      </c>
      <c r="AK247">
        <v>100</v>
      </c>
      <c r="AL247">
        <v>100</v>
      </c>
      <c r="AM247">
        <v>100</v>
      </c>
      <c r="AN247">
        <v>100</v>
      </c>
      <c r="AO247">
        <v>100</v>
      </c>
      <c r="AP247">
        <v>100</v>
      </c>
      <c r="AQ247">
        <v>70</v>
      </c>
      <c r="AR247">
        <v>70</v>
      </c>
      <c r="AS247">
        <v>70</v>
      </c>
      <c r="AT247">
        <v>70</v>
      </c>
      <c r="AU247">
        <v>70</v>
      </c>
      <c r="AV247">
        <v>70</v>
      </c>
      <c r="AW247">
        <v>70</v>
      </c>
      <c r="AX247">
        <v>70</v>
      </c>
      <c r="AY247">
        <v>50</v>
      </c>
      <c r="AZ247">
        <v>50</v>
      </c>
      <c r="BA247">
        <v>50</v>
      </c>
      <c r="BB247">
        <v>50</v>
      </c>
      <c r="BC247">
        <v>50</v>
      </c>
      <c r="BD247">
        <v>50</v>
      </c>
      <c r="BE247">
        <v>50</v>
      </c>
      <c r="BF247">
        <v>50</v>
      </c>
      <c r="BG247">
        <v>32.5</v>
      </c>
      <c r="BH247">
        <v>32.5</v>
      </c>
      <c r="BI247">
        <v>32.5</v>
      </c>
      <c r="BJ247">
        <v>32.5</v>
      </c>
      <c r="BK247">
        <v>32.5</v>
      </c>
      <c r="BL247">
        <v>32.5</v>
      </c>
      <c r="BM247">
        <v>32.5</v>
      </c>
      <c r="BN247">
        <v>32.5</v>
      </c>
      <c r="BO247">
        <v>0</v>
      </c>
      <c r="BP247">
        <v>0</v>
      </c>
      <c r="BQ247">
        <v>0</v>
      </c>
      <c r="BR247">
        <v>0</v>
      </c>
      <c r="BS247">
        <v>40</v>
      </c>
      <c r="BT247">
        <v>36</v>
      </c>
    </row>
    <row r="248" spans="1:72" x14ac:dyDescent="0.25">
      <c r="A248">
        <v>320</v>
      </c>
      <c r="B248" t="s">
        <v>422</v>
      </c>
      <c r="C248">
        <v>0</v>
      </c>
      <c r="D248">
        <v>0</v>
      </c>
      <c r="E248">
        <v>0</v>
      </c>
      <c r="F248">
        <v>0</v>
      </c>
      <c r="G248">
        <v>0</v>
      </c>
      <c r="H248">
        <v>0.38</v>
      </c>
      <c r="I248">
        <v>0</v>
      </c>
      <c r="J248">
        <v>0</v>
      </c>
      <c r="K248">
        <v>0</v>
      </c>
      <c r="L248">
        <v>0</v>
      </c>
      <c r="M248">
        <v>0</v>
      </c>
      <c r="N248">
        <v>0</v>
      </c>
      <c r="O248">
        <v>0</v>
      </c>
      <c r="P248">
        <v>0</v>
      </c>
      <c r="Q248">
        <v>0</v>
      </c>
      <c r="R248">
        <v>2.69</v>
      </c>
      <c r="S248">
        <v>0.49</v>
      </c>
      <c r="T248">
        <v>2.25</v>
      </c>
      <c r="U248">
        <v>0</v>
      </c>
      <c r="V248">
        <v>0.36</v>
      </c>
      <c r="W248">
        <v>0</v>
      </c>
      <c r="X248">
        <v>0</v>
      </c>
      <c r="Y248">
        <v>0</v>
      </c>
      <c r="Z248">
        <v>0</v>
      </c>
      <c r="AA248">
        <v>0</v>
      </c>
      <c r="AB248">
        <v>0</v>
      </c>
      <c r="AC248">
        <v>0</v>
      </c>
      <c r="AD248">
        <v>0</v>
      </c>
      <c r="AE248">
        <v>0</v>
      </c>
      <c r="AF248">
        <v>0.03</v>
      </c>
      <c r="AG248">
        <v>0</v>
      </c>
      <c r="AH248">
        <v>0</v>
      </c>
      <c r="AI248">
        <v>70</v>
      </c>
      <c r="AJ248">
        <v>70</v>
      </c>
      <c r="AK248">
        <v>70</v>
      </c>
      <c r="AL248">
        <v>70</v>
      </c>
      <c r="AM248">
        <v>70</v>
      </c>
      <c r="AN248">
        <v>69.62</v>
      </c>
      <c r="AO248">
        <v>70</v>
      </c>
      <c r="AP248">
        <v>70</v>
      </c>
      <c r="AQ248">
        <v>34</v>
      </c>
      <c r="AR248">
        <v>34</v>
      </c>
      <c r="AS248">
        <v>34</v>
      </c>
      <c r="AT248">
        <v>34</v>
      </c>
      <c r="AU248">
        <v>34</v>
      </c>
      <c r="AV248">
        <v>34</v>
      </c>
      <c r="AW248">
        <v>34</v>
      </c>
      <c r="AX248">
        <v>31.31</v>
      </c>
      <c r="AY248">
        <v>-0.49</v>
      </c>
      <c r="AZ248">
        <v>-2.25</v>
      </c>
      <c r="BA248">
        <v>0</v>
      </c>
      <c r="BB248">
        <v>-0.36</v>
      </c>
      <c r="BC248">
        <v>0</v>
      </c>
      <c r="BD248">
        <v>0</v>
      </c>
      <c r="BE248">
        <v>0</v>
      </c>
      <c r="BF248">
        <v>0</v>
      </c>
      <c r="BG248">
        <v>0</v>
      </c>
      <c r="BH248">
        <v>0</v>
      </c>
      <c r="BI248">
        <v>0</v>
      </c>
      <c r="BJ248">
        <v>0</v>
      </c>
      <c r="BK248">
        <v>0</v>
      </c>
      <c r="BL248">
        <v>-0.03</v>
      </c>
      <c r="BM248">
        <v>0</v>
      </c>
      <c r="BN248">
        <v>0</v>
      </c>
      <c r="BO248">
        <v>0</v>
      </c>
      <c r="BP248">
        <v>9</v>
      </c>
      <c r="BQ248">
        <v>0</v>
      </c>
      <c r="BR248">
        <v>0</v>
      </c>
      <c r="BS248">
        <v>38</v>
      </c>
      <c r="BT248">
        <v>38</v>
      </c>
    </row>
    <row r="249" spans="1:72" x14ac:dyDescent="0.25">
      <c r="A249">
        <v>321</v>
      </c>
      <c r="B249" t="s">
        <v>423</v>
      </c>
      <c r="C249">
        <v>0</v>
      </c>
      <c r="D249">
        <v>0</v>
      </c>
      <c r="E249">
        <v>0</v>
      </c>
      <c r="F249">
        <v>0</v>
      </c>
      <c r="G249">
        <v>0</v>
      </c>
      <c r="H249">
        <v>0</v>
      </c>
      <c r="I249">
        <v>0</v>
      </c>
      <c r="J249">
        <v>0</v>
      </c>
      <c r="K249">
        <v>0</v>
      </c>
      <c r="L249">
        <v>0</v>
      </c>
      <c r="M249">
        <v>0</v>
      </c>
      <c r="N249">
        <v>0</v>
      </c>
      <c r="O249">
        <v>0</v>
      </c>
      <c r="P249">
        <v>0</v>
      </c>
      <c r="Q249">
        <v>0</v>
      </c>
      <c r="R249">
        <v>0</v>
      </c>
      <c r="S249">
        <v>0</v>
      </c>
      <c r="T249">
        <v>0</v>
      </c>
      <c r="U249">
        <v>0</v>
      </c>
      <c r="V249">
        <v>0</v>
      </c>
      <c r="W249">
        <v>0</v>
      </c>
      <c r="X249">
        <v>0</v>
      </c>
      <c r="Y249">
        <v>0</v>
      </c>
      <c r="Z249">
        <v>0</v>
      </c>
      <c r="AA249">
        <v>0</v>
      </c>
      <c r="AB249">
        <v>0</v>
      </c>
      <c r="AC249">
        <v>0</v>
      </c>
      <c r="AD249">
        <v>0</v>
      </c>
      <c r="AE249">
        <v>0</v>
      </c>
      <c r="AF249">
        <v>0</v>
      </c>
      <c r="AG249">
        <v>0</v>
      </c>
      <c r="AH249">
        <v>0</v>
      </c>
      <c r="AI249">
        <v>100</v>
      </c>
      <c r="AJ249">
        <v>100</v>
      </c>
      <c r="AK249">
        <v>100</v>
      </c>
      <c r="AL249">
        <v>100</v>
      </c>
      <c r="AM249">
        <v>100</v>
      </c>
      <c r="AN249">
        <v>100</v>
      </c>
      <c r="AO249">
        <v>100</v>
      </c>
      <c r="AP249">
        <v>100</v>
      </c>
      <c r="AQ249">
        <v>70</v>
      </c>
      <c r="AR249">
        <v>70</v>
      </c>
      <c r="AS249">
        <v>70</v>
      </c>
      <c r="AT249">
        <v>70</v>
      </c>
      <c r="AU249">
        <v>70</v>
      </c>
      <c r="AV249">
        <v>70</v>
      </c>
      <c r="AW249">
        <v>70</v>
      </c>
      <c r="AX249">
        <v>70</v>
      </c>
      <c r="AY249">
        <v>59</v>
      </c>
      <c r="AZ249">
        <v>59</v>
      </c>
      <c r="BA249">
        <v>59</v>
      </c>
      <c r="BB249">
        <v>59</v>
      </c>
      <c r="BC249">
        <v>59</v>
      </c>
      <c r="BD249">
        <v>59</v>
      </c>
      <c r="BE249">
        <v>59</v>
      </c>
      <c r="BF249">
        <v>59</v>
      </c>
      <c r="BG249">
        <v>32.5</v>
      </c>
      <c r="BH249">
        <v>32.5</v>
      </c>
      <c r="BI249">
        <v>32.5</v>
      </c>
      <c r="BJ249">
        <v>32.5</v>
      </c>
      <c r="BK249">
        <v>32.5</v>
      </c>
      <c r="BL249">
        <v>32.5</v>
      </c>
      <c r="BM249">
        <v>32.5</v>
      </c>
      <c r="BN249">
        <v>32.5</v>
      </c>
      <c r="BO249">
        <v>0</v>
      </c>
      <c r="BP249">
        <v>0</v>
      </c>
      <c r="BQ249">
        <v>9</v>
      </c>
      <c r="BR249">
        <v>0</v>
      </c>
      <c r="BS249">
        <v>40</v>
      </c>
      <c r="BT249">
        <v>38</v>
      </c>
    </row>
    <row r="250" spans="1:72" x14ac:dyDescent="0.25">
      <c r="A250">
        <v>322</v>
      </c>
      <c r="B250" t="s">
        <v>424</v>
      </c>
      <c r="C250">
        <v>0</v>
      </c>
      <c r="D250">
        <v>0</v>
      </c>
      <c r="E250">
        <v>0</v>
      </c>
      <c r="F250">
        <v>0</v>
      </c>
      <c r="G250">
        <v>0</v>
      </c>
      <c r="H250">
        <v>0</v>
      </c>
      <c r="I250">
        <v>0</v>
      </c>
      <c r="J250">
        <v>0</v>
      </c>
      <c r="K250">
        <v>0</v>
      </c>
      <c r="L250">
        <v>0</v>
      </c>
      <c r="M250">
        <v>0</v>
      </c>
      <c r="N250">
        <v>0</v>
      </c>
      <c r="O250">
        <v>0</v>
      </c>
      <c r="P250">
        <v>0</v>
      </c>
      <c r="Q250">
        <v>0</v>
      </c>
      <c r="R250">
        <v>0</v>
      </c>
      <c r="S250">
        <v>0</v>
      </c>
      <c r="T250">
        <v>0</v>
      </c>
      <c r="U250">
        <v>0</v>
      </c>
      <c r="V250">
        <v>0</v>
      </c>
      <c r="W250">
        <v>0</v>
      </c>
      <c r="X250">
        <v>0</v>
      </c>
      <c r="Y250">
        <v>0</v>
      </c>
      <c r="Z250">
        <v>0</v>
      </c>
      <c r="AA250">
        <v>0</v>
      </c>
      <c r="AB250">
        <v>0</v>
      </c>
      <c r="AC250">
        <v>0</v>
      </c>
      <c r="AD250">
        <v>0</v>
      </c>
      <c r="AE250">
        <v>0</v>
      </c>
      <c r="AF250">
        <v>0</v>
      </c>
      <c r="AG250">
        <v>0</v>
      </c>
      <c r="AH250">
        <v>0</v>
      </c>
      <c r="AI250">
        <v>100</v>
      </c>
      <c r="AJ250">
        <v>100</v>
      </c>
      <c r="AK250">
        <v>100</v>
      </c>
      <c r="AL250">
        <v>100</v>
      </c>
      <c r="AM250">
        <v>100</v>
      </c>
      <c r="AN250">
        <v>100</v>
      </c>
      <c r="AO250">
        <v>100</v>
      </c>
      <c r="AP250">
        <v>100</v>
      </c>
      <c r="AQ250">
        <v>37.5</v>
      </c>
      <c r="AR250">
        <v>37.5</v>
      </c>
      <c r="AS250">
        <v>37.5</v>
      </c>
      <c r="AT250">
        <v>37.5</v>
      </c>
      <c r="AU250">
        <v>37.5</v>
      </c>
      <c r="AV250">
        <v>37.5</v>
      </c>
      <c r="AW250">
        <v>37.5</v>
      </c>
      <c r="AX250">
        <v>37.5</v>
      </c>
      <c r="AY250">
        <v>5</v>
      </c>
      <c r="AZ250">
        <v>5</v>
      </c>
      <c r="BA250">
        <v>5</v>
      </c>
      <c r="BB250">
        <v>5</v>
      </c>
      <c r="BC250">
        <v>5</v>
      </c>
      <c r="BD250">
        <v>5</v>
      </c>
      <c r="BE250">
        <v>5</v>
      </c>
      <c r="BF250">
        <v>5</v>
      </c>
      <c r="BG250">
        <v>100</v>
      </c>
      <c r="BH250">
        <v>100</v>
      </c>
      <c r="BI250">
        <v>100</v>
      </c>
      <c r="BJ250">
        <v>100</v>
      </c>
      <c r="BK250">
        <v>100</v>
      </c>
      <c r="BL250">
        <v>100</v>
      </c>
      <c r="BM250">
        <v>100</v>
      </c>
      <c r="BN250">
        <v>100</v>
      </c>
      <c r="BO250">
        <v>0</v>
      </c>
      <c r="BP250">
        <v>0</v>
      </c>
      <c r="BQ250">
        <v>0</v>
      </c>
      <c r="BR250">
        <v>0</v>
      </c>
      <c r="BS250">
        <v>42</v>
      </c>
      <c r="BT250">
        <v>38</v>
      </c>
    </row>
    <row r="251" spans="1:72" x14ac:dyDescent="0.25">
      <c r="A251">
        <v>323</v>
      </c>
      <c r="B251" t="s">
        <v>425</v>
      </c>
      <c r="C251">
        <v>0</v>
      </c>
      <c r="D251">
        <v>0</v>
      </c>
      <c r="E251">
        <v>0</v>
      </c>
      <c r="F251">
        <v>0</v>
      </c>
      <c r="G251">
        <v>0</v>
      </c>
      <c r="H251">
        <v>0</v>
      </c>
      <c r="I251">
        <v>0</v>
      </c>
      <c r="J251">
        <v>0</v>
      </c>
      <c r="K251">
        <v>0</v>
      </c>
      <c r="L251">
        <v>0</v>
      </c>
      <c r="M251">
        <v>0</v>
      </c>
      <c r="N251">
        <v>0</v>
      </c>
      <c r="O251">
        <v>0</v>
      </c>
      <c r="P251">
        <v>0</v>
      </c>
      <c r="Q251">
        <v>0</v>
      </c>
      <c r="R251">
        <v>0</v>
      </c>
      <c r="S251">
        <v>0</v>
      </c>
      <c r="T251">
        <v>0</v>
      </c>
      <c r="U251">
        <v>0</v>
      </c>
      <c r="V251">
        <v>0</v>
      </c>
      <c r="W251">
        <v>0</v>
      </c>
      <c r="X251">
        <v>0</v>
      </c>
      <c r="Y251">
        <v>0</v>
      </c>
      <c r="Z251">
        <v>0</v>
      </c>
      <c r="AA251">
        <v>0</v>
      </c>
      <c r="AB251">
        <v>0</v>
      </c>
      <c r="AC251">
        <v>0</v>
      </c>
      <c r="AD251">
        <v>0</v>
      </c>
      <c r="AE251">
        <v>0</v>
      </c>
      <c r="AF251">
        <v>0</v>
      </c>
      <c r="AG251">
        <v>0</v>
      </c>
      <c r="AH251">
        <v>0</v>
      </c>
      <c r="AI251">
        <v>100</v>
      </c>
      <c r="AJ251">
        <v>100</v>
      </c>
      <c r="AK251">
        <v>100</v>
      </c>
      <c r="AL251">
        <v>100</v>
      </c>
      <c r="AM251">
        <v>100</v>
      </c>
      <c r="AN251">
        <v>100</v>
      </c>
      <c r="AO251">
        <v>100</v>
      </c>
      <c r="AP251">
        <v>100</v>
      </c>
      <c r="AQ251">
        <v>37.5</v>
      </c>
      <c r="AR251">
        <v>37.5</v>
      </c>
      <c r="AS251">
        <v>37.5</v>
      </c>
      <c r="AT251">
        <v>37.5</v>
      </c>
      <c r="AU251">
        <v>37.5</v>
      </c>
      <c r="AV251">
        <v>37.5</v>
      </c>
      <c r="AW251">
        <v>37.5</v>
      </c>
      <c r="AX251">
        <v>37.5</v>
      </c>
      <c r="AY251">
        <v>5</v>
      </c>
      <c r="AZ251">
        <v>5</v>
      </c>
      <c r="BA251">
        <v>5</v>
      </c>
      <c r="BB251">
        <v>5</v>
      </c>
      <c r="BC251">
        <v>5</v>
      </c>
      <c r="BD251">
        <v>5</v>
      </c>
      <c r="BE251">
        <v>5</v>
      </c>
      <c r="BF251">
        <v>5</v>
      </c>
      <c r="BG251">
        <v>100</v>
      </c>
      <c r="BH251">
        <v>100</v>
      </c>
      <c r="BI251">
        <v>100</v>
      </c>
      <c r="BJ251">
        <v>100</v>
      </c>
      <c r="BK251">
        <v>100</v>
      </c>
      <c r="BL251">
        <v>100</v>
      </c>
      <c r="BM251">
        <v>100</v>
      </c>
      <c r="BN251">
        <v>100</v>
      </c>
      <c r="BO251">
        <v>0</v>
      </c>
      <c r="BP251">
        <v>0</v>
      </c>
      <c r="BQ251">
        <v>0</v>
      </c>
      <c r="BR251">
        <v>0</v>
      </c>
      <c r="BS251">
        <v>42</v>
      </c>
      <c r="BT251">
        <v>38</v>
      </c>
    </row>
    <row r="252" spans="1:72" x14ac:dyDescent="0.25">
      <c r="A252">
        <v>324</v>
      </c>
      <c r="B252" t="s">
        <v>426</v>
      </c>
      <c r="C252">
        <v>0</v>
      </c>
      <c r="D252">
        <v>0</v>
      </c>
      <c r="E252">
        <v>0</v>
      </c>
      <c r="F252">
        <v>0</v>
      </c>
      <c r="G252">
        <v>0</v>
      </c>
      <c r="H252">
        <v>0</v>
      </c>
      <c r="I252">
        <v>0</v>
      </c>
      <c r="J252">
        <v>0</v>
      </c>
      <c r="K252">
        <v>0</v>
      </c>
      <c r="L252">
        <v>0</v>
      </c>
      <c r="M252">
        <v>0</v>
      </c>
      <c r="N252">
        <v>0</v>
      </c>
      <c r="O252">
        <v>0</v>
      </c>
      <c r="P252">
        <v>0</v>
      </c>
      <c r="Q252">
        <v>0</v>
      </c>
      <c r="R252">
        <v>0</v>
      </c>
      <c r="S252">
        <v>0</v>
      </c>
      <c r="T252">
        <v>0</v>
      </c>
      <c r="U252">
        <v>0</v>
      </c>
      <c r="V252">
        <v>0</v>
      </c>
      <c r="W252">
        <v>0</v>
      </c>
      <c r="X252">
        <v>0</v>
      </c>
      <c r="Y252">
        <v>0</v>
      </c>
      <c r="Z252">
        <v>0</v>
      </c>
      <c r="AA252">
        <v>0</v>
      </c>
      <c r="AB252">
        <v>0</v>
      </c>
      <c r="AC252">
        <v>0</v>
      </c>
      <c r="AD252">
        <v>0</v>
      </c>
      <c r="AE252">
        <v>0</v>
      </c>
      <c r="AF252">
        <v>0</v>
      </c>
      <c r="AG252">
        <v>0</v>
      </c>
      <c r="AH252">
        <v>0</v>
      </c>
      <c r="AI252">
        <v>70</v>
      </c>
      <c r="AJ252">
        <v>70</v>
      </c>
      <c r="AK252">
        <v>70</v>
      </c>
      <c r="AL252">
        <v>70</v>
      </c>
      <c r="AM252">
        <v>70</v>
      </c>
      <c r="AN252">
        <v>70</v>
      </c>
      <c r="AO252">
        <v>70</v>
      </c>
      <c r="AP252">
        <v>70</v>
      </c>
      <c r="AQ252">
        <v>25</v>
      </c>
      <c r="AR252">
        <v>25</v>
      </c>
      <c r="AS252">
        <v>25</v>
      </c>
      <c r="AT252">
        <v>25</v>
      </c>
      <c r="AU252">
        <v>25</v>
      </c>
      <c r="AV252">
        <v>25</v>
      </c>
      <c r="AW252">
        <v>25</v>
      </c>
      <c r="AX252">
        <v>25</v>
      </c>
      <c r="AY252">
        <v>0</v>
      </c>
      <c r="AZ252">
        <v>0</v>
      </c>
      <c r="BA252">
        <v>0</v>
      </c>
      <c r="BB252">
        <v>0</v>
      </c>
      <c r="BC252">
        <v>0</v>
      </c>
      <c r="BD252">
        <v>0</v>
      </c>
      <c r="BE252">
        <v>0</v>
      </c>
      <c r="BF252">
        <v>0</v>
      </c>
      <c r="BG252">
        <v>0</v>
      </c>
      <c r="BH252">
        <v>0</v>
      </c>
      <c r="BI252">
        <v>0</v>
      </c>
      <c r="BJ252">
        <v>0</v>
      </c>
      <c r="BK252">
        <v>0</v>
      </c>
      <c r="BL252">
        <v>0</v>
      </c>
      <c r="BM252">
        <v>0</v>
      </c>
      <c r="BN252">
        <v>0</v>
      </c>
      <c r="BO252">
        <v>0</v>
      </c>
      <c r="BP252">
        <v>0</v>
      </c>
      <c r="BQ252">
        <v>0</v>
      </c>
      <c r="BR252">
        <v>0</v>
      </c>
      <c r="BS252">
        <v>38</v>
      </c>
      <c r="BT252">
        <v>38</v>
      </c>
    </row>
    <row r="253" spans="1:72" x14ac:dyDescent="0.25">
      <c r="A253">
        <v>325</v>
      </c>
      <c r="B253" t="s">
        <v>427</v>
      </c>
      <c r="C253">
        <v>4.3899999999999997</v>
      </c>
      <c r="D253">
        <v>0.24</v>
      </c>
      <c r="E253">
        <v>1.58</v>
      </c>
      <c r="F253">
        <v>1.2</v>
      </c>
      <c r="G253">
        <v>3.57</v>
      </c>
      <c r="H253">
        <v>1.68</v>
      </c>
      <c r="I253">
        <v>0</v>
      </c>
      <c r="J253">
        <v>3.09</v>
      </c>
      <c r="K253">
        <v>0</v>
      </c>
      <c r="L253">
        <v>0</v>
      </c>
      <c r="M253">
        <v>0</v>
      </c>
      <c r="N253">
        <v>0</v>
      </c>
      <c r="O253">
        <v>0</v>
      </c>
      <c r="P253">
        <v>0</v>
      </c>
      <c r="Q253">
        <v>0</v>
      </c>
      <c r="R253">
        <v>1.74</v>
      </c>
      <c r="S253">
        <v>0</v>
      </c>
      <c r="T253">
        <v>0</v>
      </c>
      <c r="U253">
        <v>0</v>
      </c>
      <c r="V253">
        <v>0</v>
      </c>
      <c r="W253">
        <v>0</v>
      </c>
      <c r="X253">
        <v>0</v>
      </c>
      <c r="Y253">
        <v>0</v>
      </c>
      <c r="Z253">
        <v>0</v>
      </c>
      <c r="AA253">
        <v>0</v>
      </c>
      <c r="AB253">
        <v>0</v>
      </c>
      <c r="AC253">
        <v>0</v>
      </c>
      <c r="AD253">
        <v>0</v>
      </c>
      <c r="AE253">
        <v>0</v>
      </c>
      <c r="AF253">
        <v>0</v>
      </c>
      <c r="AG253">
        <v>0</v>
      </c>
      <c r="AH253">
        <v>0</v>
      </c>
      <c r="AI253">
        <v>79.61</v>
      </c>
      <c r="AJ253">
        <v>83.76</v>
      </c>
      <c r="AK253">
        <v>82.42</v>
      </c>
      <c r="AL253">
        <v>82.8</v>
      </c>
      <c r="AM253">
        <v>80.430000000000007</v>
      </c>
      <c r="AN253">
        <v>82.32</v>
      </c>
      <c r="AO253">
        <v>84</v>
      </c>
      <c r="AP253">
        <v>80.91</v>
      </c>
      <c r="AQ253">
        <v>25</v>
      </c>
      <c r="AR253">
        <v>25</v>
      </c>
      <c r="AS253">
        <v>25</v>
      </c>
      <c r="AT253">
        <v>25</v>
      </c>
      <c r="AU253">
        <v>25</v>
      </c>
      <c r="AV253">
        <v>25</v>
      </c>
      <c r="AW253">
        <v>25</v>
      </c>
      <c r="AX253">
        <v>23.26</v>
      </c>
      <c r="AY253">
        <v>0</v>
      </c>
      <c r="AZ253">
        <v>0</v>
      </c>
      <c r="BA253">
        <v>0</v>
      </c>
      <c r="BB253">
        <v>0</v>
      </c>
      <c r="BC253">
        <v>0</v>
      </c>
      <c r="BD253">
        <v>0</v>
      </c>
      <c r="BE253">
        <v>0</v>
      </c>
      <c r="BF253">
        <v>0</v>
      </c>
      <c r="BG253">
        <v>0</v>
      </c>
      <c r="BH253">
        <v>0</v>
      </c>
      <c r="BI253">
        <v>0</v>
      </c>
      <c r="BJ253">
        <v>0</v>
      </c>
      <c r="BK253">
        <v>0</v>
      </c>
      <c r="BL253">
        <v>0</v>
      </c>
      <c r="BM253">
        <v>0</v>
      </c>
      <c r="BN253">
        <v>0</v>
      </c>
      <c r="BO253">
        <v>14</v>
      </c>
      <c r="BP253">
        <v>0</v>
      </c>
      <c r="BQ253">
        <v>0</v>
      </c>
      <c r="BR253">
        <v>0</v>
      </c>
      <c r="BS253">
        <v>38</v>
      </c>
      <c r="BT253">
        <v>38</v>
      </c>
    </row>
    <row r="254" spans="1:72" x14ac:dyDescent="0.25">
      <c r="A254">
        <v>326</v>
      </c>
      <c r="B254" t="s">
        <v>428</v>
      </c>
      <c r="C254">
        <v>0</v>
      </c>
      <c r="D254">
        <v>0</v>
      </c>
      <c r="E254">
        <v>0</v>
      </c>
      <c r="F254">
        <v>0</v>
      </c>
      <c r="G254">
        <v>0</v>
      </c>
      <c r="H254">
        <v>0</v>
      </c>
      <c r="I254">
        <v>0</v>
      </c>
      <c r="J254">
        <v>0</v>
      </c>
      <c r="K254">
        <v>0</v>
      </c>
      <c r="L254">
        <v>0</v>
      </c>
      <c r="M254">
        <v>0</v>
      </c>
      <c r="N254">
        <v>0</v>
      </c>
      <c r="O254">
        <v>0</v>
      </c>
      <c r="P254">
        <v>0</v>
      </c>
      <c r="Q254">
        <v>0</v>
      </c>
      <c r="R254">
        <v>0</v>
      </c>
      <c r="S254">
        <v>0</v>
      </c>
      <c r="T254">
        <v>0</v>
      </c>
      <c r="U254">
        <v>0</v>
      </c>
      <c r="V254">
        <v>0</v>
      </c>
      <c r="W254">
        <v>0</v>
      </c>
      <c r="X254">
        <v>0</v>
      </c>
      <c r="Y254">
        <v>0</v>
      </c>
      <c r="Z254">
        <v>0</v>
      </c>
      <c r="AA254">
        <v>0</v>
      </c>
      <c r="AB254">
        <v>0</v>
      </c>
      <c r="AC254">
        <v>0</v>
      </c>
      <c r="AD254">
        <v>0</v>
      </c>
      <c r="AE254">
        <v>0</v>
      </c>
      <c r="AF254">
        <v>0</v>
      </c>
      <c r="AG254">
        <v>0</v>
      </c>
      <c r="AH254">
        <v>0</v>
      </c>
      <c r="AI254">
        <v>100</v>
      </c>
      <c r="AJ254">
        <v>100</v>
      </c>
      <c r="AK254">
        <v>100</v>
      </c>
      <c r="AL254">
        <v>100</v>
      </c>
      <c r="AM254">
        <v>100</v>
      </c>
      <c r="AN254">
        <v>100</v>
      </c>
      <c r="AO254">
        <v>100</v>
      </c>
      <c r="AP254">
        <v>100</v>
      </c>
      <c r="AQ254">
        <v>70</v>
      </c>
      <c r="AR254">
        <v>70</v>
      </c>
      <c r="AS254">
        <v>70</v>
      </c>
      <c r="AT254">
        <v>70</v>
      </c>
      <c r="AU254">
        <v>70</v>
      </c>
      <c r="AV254">
        <v>70</v>
      </c>
      <c r="AW254">
        <v>70</v>
      </c>
      <c r="AX254">
        <v>70</v>
      </c>
      <c r="AY254">
        <v>50</v>
      </c>
      <c r="AZ254">
        <v>50</v>
      </c>
      <c r="BA254">
        <v>50</v>
      </c>
      <c r="BB254">
        <v>50</v>
      </c>
      <c r="BC254">
        <v>50</v>
      </c>
      <c r="BD254">
        <v>50</v>
      </c>
      <c r="BE254">
        <v>50</v>
      </c>
      <c r="BF254">
        <v>50</v>
      </c>
      <c r="BG254">
        <v>32.5</v>
      </c>
      <c r="BH254">
        <v>32.5</v>
      </c>
      <c r="BI254">
        <v>32.5</v>
      </c>
      <c r="BJ254">
        <v>32.5</v>
      </c>
      <c r="BK254">
        <v>32.5</v>
      </c>
      <c r="BL254">
        <v>32.5</v>
      </c>
      <c r="BM254">
        <v>32.5</v>
      </c>
      <c r="BN254">
        <v>32.5</v>
      </c>
      <c r="BO254">
        <v>0</v>
      </c>
      <c r="BP254">
        <v>0</v>
      </c>
      <c r="BQ254">
        <v>0</v>
      </c>
      <c r="BR254">
        <v>0</v>
      </c>
      <c r="BS254">
        <v>40</v>
      </c>
      <c r="BT254">
        <v>38</v>
      </c>
    </row>
    <row r="255" spans="1:72" x14ac:dyDescent="0.25">
      <c r="A255">
        <v>328</v>
      </c>
      <c r="B255" t="s">
        <v>429</v>
      </c>
      <c r="C255">
        <v>0</v>
      </c>
      <c r="D255">
        <v>0</v>
      </c>
      <c r="E255">
        <v>0</v>
      </c>
      <c r="F255">
        <v>0</v>
      </c>
      <c r="G255">
        <v>0</v>
      </c>
      <c r="H255">
        <v>0</v>
      </c>
      <c r="I255">
        <v>0</v>
      </c>
      <c r="J255">
        <v>0</v>
      </c>
      <c r="K255">
        <v>0</v>
      </c>
      <c r="L255">
        <v>0</v>
      </c>
      <c r="M255">
        <v>0</v>
      </c>
      <c r="N255">
        <v>0</v>
      </c>
      <c r="O255">
        <v>0</v>
      </c>
      <c r="P255">
        <v>0</v>
      </c>
      <c r="Q255">
        <v>0</v>
      </c>
      <c r="R255">
        <v>0</v>
      </c>
      <c r="S255">
        <v>0</v>
      </c>
      <c r="T255">
        <v>0</v>
      </c>
      <c r="U255">
        <v>0</v>
      </c>
      <c r="V255">
        <v>0</v>
      </c>
      <c r="W255">
        <v>0</v>
      </c>
      <c r="X255">
        <v>0</v>
      </c>
      <c r="Y255">
        <v>0</v>
      </c>
      <c r="Z255">
        <v>0</v>
      </c>
      <c r="AA255">
        <v>0</v>
      </c>
      <c r="AB255">
        <v>0</v>
      </c>
      <c r="AC255">
        <v>0</v>
      </c>
      <c r="AD255">
        <v>0</v>
      </c>
      <c r="AE255">
        <v>0</v>
      </c>
      <c r="AF255">
        <v>0</v>
      </c>
      <c r="AG255">
        <v>0</v>
      </c>
      <c r="AH255">
        <v>0</v>
      </c>
      <c r="AI255">
        <v>100</v>
      </c>
      <c r="AJ255">
        <v>100</v>
      </c>
      <c r="AK255">
        <v>100</v>
      </c>
      <c r="AL255">
        <v>100</v>
      </c>
      <c r="AM255">
        <v>100</v>
      </c>
      <c r="AN255">
        <v>100</v>
      </c>
      <c r="AO255">
        <v>100</v>
      </c>
      <c r="AP255">
        <v>100</v>
      </c>
      <c r="AQ255">
        <v>0</v>
      </c>
      <c r="AR255">
        <v>0</v>
      </c>
      <c r="AS255">
        <v>0</v>
      </c>
      <c r="AT255">
        <v>0</v>
      </c>
      <c r="AU255">
        <v>0</v>
      </c>
      <c r="AV255">
        <v>0</v>
      </c>
      <c r="AW255">
        <v>0</v>
      </c>
      <c r="AX255">
        <v>0</v>
      </c>
      <c r="AY255">
        <v>0</v>
      </c>
      <c r="AZ255">
        <v>0</v>
      </c>
      <c r="BA255">
        <v>0</v>
      </c>
      <c r="BB255">
        <v>0</v>
      </c>
      <c r="BC255">
        <v>0</v>
      </c>
      <c r="BD255">
        <v>0</v>
      </c>
      <c r="BE255">
        <v>0</v>
      </c>
      <c r="BF255">
        <v>0</v>
      </c>
      <c r="BG255">
        <v>0</v>
      </c>
      <c r="BH255">
        <v>0</v>
      </c>
      <c r="BI255">
        <v>0</v>
      </c>
      <c r="BJ255">
        <v>0</v>
      </c>
      <c r="BK255">
        <v>0</v>
      </c>
      <c r="BL255">
        <v>0</v>
      </c>
      <c r="BM255">
        <v>0</v>
      </c>
      <c r="BN255">
        <v>0</v>
      </c>
      <c r="BO255">
        <v>0</v>
      </c>
      <c r="BP255">
        <v>0</v>
      </c>
      <c r="BQ255">
        <v>0</v>
      </c>
      <c r="BR255">
        <v>0</v>
      </c>
      <c r="BS255">
        <v>50</v>
      </c>
      <c r="BT255">
        <v>50</v>
      </c>
    </row>
    <row r="256" spans="1:72" x14ac:dyDescent="0.25">
      <c r="A256">
        <v>329</v>
      </c>
      <c r="B256" t="s">
        <v>430</v>
      </c>
      <c r="C256">
        <v>0</v>
      </c>
      <c r="D256">
        <v>0</v>
      </c>
      <c r="E256">
        <v>0</v>
      </c>
      <c r="F256">
        <v>0</v>
      </c>
      <c r="G256">
        <v>0</v>
      </c>
      <c r="H256">
        <v>0</v>
      </c>
      <c r="I256">
        <v>0</v>
      </c>
      <c r="J256">
        <v>0</v>
      </c>
      <c r="K256">
        <v>0</v>
      </c>
      <c r="L256">
        <v>0</v>
      </c>
      <c r="M256">
        <v>0</v>
      </c>
      <c r="N256">
        <v>0</v>
      </c>
      <c r="O256">
        <v>0</v>
      </c>
      <c r="P256">
        <v>0</v>
      </c>
      <c r="Q256">
        <v>0</v>
      </c>
      <c r="R256">
        <v>0</v>
      </c>
      <c r="S256">
        <v>0</v>
      </c>
      <c r="T256">
        <v>0</v>
      </c>
      <c r="U256">
        <v>0</v>
      </c>
      <c r="V256">
        <v>0</v>
      </c>
      <c r="W256">
        <v>0</v>
      </c>
      <c r="X256">
        <v>0</v>
      </c>
      <c r="Y256">
        <v>0</v>
      </c>
      <c r="Z256">
        <v>0</v>
      </c>
      <c r="AA256">
        <v>0</v>
      </c>
      <c r="AB256">
        <v>0</v>
      </c>
      <c r="AC256">
        <v>0</v>
      </c>
      <c r="AD256">
        <v>0</v>
      </c>
      <c r="AE256">
        <v>0</v>
      </c>
      <c r="AF256">
        <v>0</v>
      </c>
      <c r="AG256">
        <v>0</v>
      </c>
      <c r="AH256">
        <v>0</v>
      </c>
      <c r="AI256">
        <v>10</v>
      </c>
      <c r="AJ256">
        <v>10</v>
      </c>
      <c r="AK256">
        <v>10</v>
      </c>
      <c r="AL256">
        <v>10</v>
      </c>
      <c r="AM256">
        <v>10</v>
      </c>
      <c r="AN256">
        <v>10</v>
      </c>
      <c r="AO256">
        <v>10</v>
      </c>
      <c r="AP256">
        <v>10</v>
      </c>
      <c r="AQ256">
        <v>10</v>
      </c>
      <c r="AR256">
        <v>10</v>
      </c>
      <c r="AS256">
        <v>10</v>
      </c>
      <c r="AT256">
        <v>10</v>
      </c>
      <c r="AU256">
        <v>10</v>
      </c>
      <c r="AV256">
        <v>10</v>
      </c>
      <c r="AW256">
        <v>10</v>
      </c>
      <c r="AX256">
        <v>10</v>
      </c>
      <c r="AY256">
        <v>25</v>
      </c>
      <c r="AZ256">
        <v>25</v>
      </c>
      <c r="BA256">
        <v>25</v>
      </c>
      <c r="BB256">
        <v>25</v>
      </c>
      <c r="BC256">
        <v>25</v>
      </c>
      <c r="BD256">
        <v>25</v>
      </c>
      <c r="BE256">
        <v>25</v>
      </c>
      <c r="BF256">
        <v>25</v>
      </c>
      <c r="BG256">
        <v>35</v>
      </c>
      <c r="BH256">
        <v>35</v>
      </c>
      <c r="BI256">
        <v>35</v>
      </c>
      <c r="BJ256">
        <v>35</v>
      </c>
      <c r="BK256">
        <v>35</v>
      </c>
      <c r="BL256">
        <v>35</v>
      </c>
      <c r="BM256">
        <v>35</v>
      </c>
      <c r="BN256">
        <v>35</v>
      </c>
      <c r="BO256">
        <v>0</v>
      </c>
      <c r="BP256">
        <v>0</v>
      </c>
      <c r="BQ256">
        <v>0</v>
      </c>
      <c r="BR256">
        <v>0</v>
      </c>
      <c r="BS256">
        <v>169</v>
      </c>
      <c r="BT256">
        <v>50</v>
      </c>
    </row>
    <row r="257" spans="1:72" x14ac:dyDescent="0.25">
      <c r="A257">
        <v>330</v>
      </c>
      <c r="B257" t="s">
        <v>431</v>
      </c>
      <c r="C257">
        <v>0</v>
      </c>
      <c r="D257">
        <v>0</v>
      </c>
      <c r="E257">
        <v>15.15</v>
      </c>
      <c r="F257">
        <v>0.21</v>
      </c>
      <c r="G257">
        <v>0</v>
      </c>
      <c r="H257">
        <v>0</v>
      </c>
      <c r="I257">
        <v>0</v>
      </c>
      <c r="J257">
        <v>0</v>
      </c>
      <c r="K257">
        <v>0</v>
      </c>
      <c r="L257">
        <v>0</v>
      </c>
      <c r="M257">
        <v>0</v>
      </c>
      <c r="N257">
        <v>0</v>
      </c>
      <c r="O257">
        <v>0</v>
      </c>
      <c r="P257">
        <v>0</v>
      </c>
      <c r="Q257">
        <v>0</v>
      </c>
      <c r="R257">
        <v>0.17</v>
      </c>
      <c r="S257">
        <v>0</v>
      </c>
      <c r="T257">
        <v>0</v>
      </c>
      <c r="U257">
        <v>0</v>
      </c>
      <c r="V257">
        <v>0</v>
      </c>
      <c r="W257">
        <v>0</v>
      </c>
      <c r="X257">
        <v>0</v>
      </c>
      <c r="Y257">
        <v>0</v>
      </c>
      <c r="Z257">
        <v>0</v>
      </c>
      <c r="AA257">
        <v>0</v>
      </c>
      <c r="AB257">
        <v>0</v>
      </c>
      <c r="AC257">
        <v>0</v>
      </c>
      <c r="AD257">
        <v>0</v>
      </c>
      <c r="AE257">
        <v>0</v>
      </c>
      <c r="AF257">
        <v>0</v>
      </c>
      <c r="AG257">
        <v>0</v>
      </c>
      <c r="AH257">
        <v>0</v>
      </c>
      <c r="AI257">
        <v>111</v>
      </c>
      <c r="AJ257">
        <v>111</v>
      </c>
      <c r="AK257">
        <v>95.85</v>
      </c>
      <c r="AL257">
        <v>110.79</v>
      </c>
      <c r="AM257">
        <v>111</v>
      </c>
      <c r="AN257">
        <v>111</v>
      </c>
      <c r="AO257">
        <v>111</v>
      </c>
      <c r="AP257">
        <v>111</v>
      </c>
      <c r="AQ257">
        <v>0</v>
      </c>
      <c r="AR257">
        <v>0</v>
      </c>
      <c r="AS257">
        <v>0</v>
      </c>
      <c r="AT257">
        <v>0</v>
      </c>
      <c r="AU257">
        <v>0</v>
      </c>
      <c r="AV257">
        <v>0</v>
      </c>
      <c r="AW257">
        <v>0</v>
      </c>
      <c r="AX257">
        <v>-0.17</v>
      </c>
      <c r="AY257">
        <v>0</v>
      </c>
      <c r="AZ257">
        <v>0</v>
      </c>
      <c r="BA257">
        <v>0</v>
      </c>
      <c r="BB257">
        <v>0</v>
      </c>
      <c r="BC257">
        <v>0</v>
      </c>
      <c r="BD257">
        <v>0</v>
      </c>
      <c r="BE257">
        <v>0</v>
      </c>
      <c r="BF257">
        <v>0</v>
      </c>
      <c r="BG257">
        <v>6</v>
      </c>
      <c r="BH257">
        <v>6</v>
      </c>
      <c r="BI257">
        <v>6</v>
      </c>
      <c r="BJ257">
        <v>6</v>
      </c>
      <c r="BK257">
        <v>6</v>
      </c>
      <c r="BL257">
        <v>6</v>
      </c>
      <c r="BM257">
        <v>6</v>
      </c>
      <c r="BN257">
        <v>6</v>
      </c>
      <c r="BO257">
        <v>11</v>
      </c>
      <c r="BP257">
        <v>0</v>
      </c>
      <c r="BQ257">
        <v>0</v>
      </c>
      <c r="BR257">
        <v>6</v>
      </c>
      <c r="BS257">
        <v>50</v>
      </c>
      <c r="BT257">
        <v>50</v>
      </c>
    </row>
    <row r="258" spans="1:72" x14ac:dyDescent="0.25">
      <c r="A258">
        <v>331</v>
      </c>
      <c r="B258" t="s">
        <v>432</v>
      </c>
      <c r="C258">
        <v>1.96</v>
      </c>
      <c r="D258">
        <v>1.06</v>
      </c>
      <c r="E258">
        <v>19.27</v>
      </c>
      <c r="F258">
        <v>12.75</v>
      </c>
      <c r="G258">
        <v>11.74</v>
      </c>
      <c r="H258">
        <v>0</v>
      </c>
      <c r="I258">
        <v>0</v>
      </c>
      <c r="J258">
        <v>0.14000000000000001</v>
      </c>
      <c r="K258">
        <v>0</v>
      </c>
      <c r="L258">
        <v>0</v>
      </c>
      <c r="M258">
        <v>0</v>
      </c>
      <c r="N258">
        <v>0</v>
      </c>
      <c r="O258">
        <v>0</v>
      </c>
      <c r="P258">
        <v>0</v>
      </c>
      <c r="Q258">
        <v>0</v>
      </c>
      <c r="R258">
        <v>0</v>
      </c>
      <c r="S258">
        <v>0</v>
      </c>
      <c r="T258">
        <v>0</v>
      </c>
      <c r="U258">
        <v>0</v>
      </c>
      <c r="V258">
        <v>0</v>
      </c>
      <c r="W258">
        <v>0</v>
      </c>
      <c r="X258">
        <v>0</v>
      </c>
      <c r="Y258">
        <v>0</v>
      </c>
      <c r="Z258">
        <v>0</v>
      </c>
      <c r="AA258">
        <v>0</v>
      </c>
      <c r="AB258">
        <v>0</v>
      </c>
      <c r="AC258">
        <v>0</v>
      </c>
      <c r="AD258">
        <v>0</v>
      </c>
      <c r="AE258">
        <v>0</v>
      </c>
      <c r="AF258">
        <v>0</v>
      </c>
      <c r="AG258">
        <v>0</v>
      </c>
      <c r="AH258">
        <v>0</v>
      </c>
      <c r="AI258">
        <v>113.04</v>
      </c>
      <c r="AJ258">
        <v>113.94</v>
      </c>
      <c r="AK258">
        <v>95.73</v>
      </c>
      <c r="AL258">
        <v>102.25</v>
      </c>
      <c r="AM258">
        <v>103.26</v>
      </c>
      <c r="AN258">
        <v>115</v>
      </c>
      <c r="AO258">
        <v>115</v>
      </c>
      <c r="AP258">
        <v>114.86</v>
      </c>
      <c r="AQ258">
        <v>0</v>
      </c>
      <c r="AR258">
        <v>0</v>
      </c>
      <c r="AS258">
        <v>0</v>
      </c>
      <c r="AT258">
        <v>0</v>
      </c>
      <c r="AU258">
        <v>0</v>
      </c>
      <c r="AV258">
        <v>0</v>
      </c>
      <c r="AW258">
        <v>0</v>
      </c>
      <c r="AX258">
        <v>0</v>
      </c>
      <c r="AY258">
        <v>0</v>
      </c>
      <c r="AZ258">
        <v>0</v>
      </c>
      <c r="BA258">
        <v>0</v>
      </c>
      <c r="BB258">
        <v>0</v>
      </c>
      <c r="BC258">
        <v>0</v>
      </c>
      <c r="BD258">
        <v>0</v>
      </c>
      <c r="BE258">
        <v>0</v>
      </c>
      <c r="BF258">
        <v>0</v>
      </c>
      <c r="BG258">
        <v>0</v>
      </c>
      <c r="BH258">
        <v>0</v>
      </c>
      <c r="BI258">
        <v>0</v>
      </c>
      <c r="BJ258">
        <v>0</v>
      </c>
      <c r="BK258">
        <v>0</v>
      </c>
      <c r="BL258">
        <v>0</v>
      </c>
      <c r="BM258">
        <v>0</v>
      </c>
      <c r="BN258">
        <v>0</v>
      </c>
      <c r="BO258">
        <v>15</v>
      </c>
      <c r="BP258">
        <v>0</v>
      </c>
      <c r="BQ258">
        <v>0</v>
      </c>
      <c r="BR258">
        <v>0</v>
      </c>
      <c r="BS258">
        <v>50</v>
      </c>
      <c r="BT258">
        <v>50</v>
      </c>
    </row>
    <row r="259" spans="1:72" x14ac:dyDescent="0.25">
      <c r="A259">
        <v>332</v>
      </c>
      <c r="B259" t="s">
        <v>433</v>
      </c>
      <c r="C259">
        <v>0</v>
      </c>
      <c r="D259">
        <v>0</v>
      </c>
      <c r="E259">
        <v>0</v>
      </c>
      <c r="F259">
        <v>0</v>
      </c>
      <c r="G259">
        <v>0</v>
      </c>
      <c r="H259">
        <v>0</v>
      </c>
      <c r="I259">
        <v>0</v>
      </c>
      <c r="J259">
        <v>0</v>
      </c>
      <c r="K259">
        <v>0</v>
      </c>
      <c r="L259">
        <v>0</v>
      </c>
      <c r="M259">
        <v>0</v>
      </c>
      <c r="N259">
        <v>0</v>
      </c>
      <c r="O259">
        <v>0</v>
      </c>
      <c r="P259">
        <v>0</v>
      </c>
      <c r="Q259">
        <v>0</v>
      </c>
      <c r="R259">
        <v>0</v>
      </c>
      <c r="S259">
        <v>0</v>
      </c>
      <c r="T259">
        <v>0</v>
      </c>
      <c r="U259">
        <v>0</v>
      </c>
      <c r="V259">
        <v>0</v>
      </c>
      <c r="W259">
        <v>0</v>
      </c>
      <c r="X259">
        <v>0</v>
      </c>
      <c r="Y259">
        <v>0</v>
      </c>
      <c r="Z259">
        <v>0</v>
      </c>
      <c r="AA259">
        <v>0</v>
      </c>
      <c r="AB259">
        <v>0</v>
      </c>
      <c r="AC259">
        <v>0</v>
      </c>
      <c r="AD259">
        <v>0</v>
      </c>
      <c r="AE259">
        <v>0</v>
      </c>
      <c r="AF259">
        <v>0</v>
      </c>
      <c r="AG259">
        <v>0</v>
      </c>
      <c r="AH259">
        <v>0</v>
      </c>
      <c r="AI259">
        <v>100</v>
      </c>
      <c r="AJ259">
        <v>100</v>
      </c>
      <c r="AK259">
        <v>100</v>
      </c>
      <c r="AL259">
        <v>100</v>
      </c>
      <c r="AM259">
        <v>100</v>
      </c>
      <c r="AN259">
        <v>100</v>
      </c>
      <c r="AO259">
        <v>100</v>
      </c>
      <c r="AP259">
        <v>100</v>
      </c>
      <c r="AQ259">
        <v>100</v>
      </c>
      <c r="AR259">
        <v>100</v>
      </c>
      <c r="AS259">
        <v>100</v>
      </c>
      <c r="AT259">
        <v>100</v>
      </c>
      <c r="AU259">
        <v>100</v>
      </c>
      <c r="AV259">
        <v>100</v>
      </c>
      <c r="AW259">
        <v>100</v>
      </c>
      <c r="AX259">
        <v>100</v>
      </c>
      <c r="AY259">
        <v>100</v>
      </c>
      <c r="AZ259">
        <v>100</v>
      </c>
      <c r="BA259">
        <v>100</v>
      </c>
      <c r="BB259">
        <v>100</v>
      </c>
      <c r="BC259">
        <v>100</v>
      </c>
      <c r="BD259">
        <v>100</v>
      </c>
      <c r="BE259">
        <v>100</v>
      </c>
      <c r="BF259">
        <v>100</v>
      </c>
      <c r="BG259">
        <v>29.5</v>
      </c>
      <c r="BH259">
        <v>29.5</v>
      </c>
      <c r="BI259">
        <v>29.5</v>
      </c>
      <c r="BJ259">
        <v>29.5</v>
      </c>
      <c r="BK259">
        <v>29.5</v>
      </c>
      <c r="BL259">
        <v>29.5</v>
      </c>
      <c r="BM259">
        <v>29.5</v>
      </c>
      <c r="BN259">
        <v>29.5</v>
      </c>
      <c r="BO259">
        <v>0</v>
      </c>
      <c r="BP259">
        <v>0</v>
      </c>
      <c r="BQ259">
        <v>0</v>
      </c>
      <c r="BR259">
        <v>2</v>
      </c>
      <c r="BS259">
        <v>35</v>
      </c>
      <c r="BT259">
        <v>50</v>
      </c>
    </row>
    <row r="260" spans="1:72" x14ac:dyDescent="0.25">
      <c r="A260">
        <v>333</v>
      </c>
      <c r="B260" t="s">
        <v>434</v>
      </c>
      <c r="C260">
        <v>0</v>
      </c>
      <c r="D260">
        <v>0</v>
      </c>
      <c r="E260">
        <v>0</v>
      </c>
      <c r="F260">
        <v>0</v>
      </c>
      <c r="G260">
        <v>0</v>
      </c>
      <c r="H260">
        <v>0</v>
      </c>
      <c r="I260">
        <v>0</v>
      </c>
      <c r="J260">
        <v>0</v>
      </c>
      <c r="K260">
        <v>0</v>
      </c>
      <c r="L260">
        <v>0</v>
      </c>
      <c r="M260">
        <v>0</v>
      </c>
      <c r="N260">
        <v>0</v>
      </c>
      <c r="O260">
        <v>0</v>
      </c>
      <c r="P260">
        <v>0</v>
      </c>
      <c r="Q260">
        <v>0</v>
      </c>
      <c r="R260">
        <v>0</v>
      </c>
      <c r="S260">
        <v>0.09</v>
      </c>
      <c r="T260">
        <v>1.31</v>
      </c>
      <c r="U260">
        <v>0</v>
      </c>
      <c r="V260">
        <v>0</v>
      </c>
      <c r="W260">
        <v>0</v>
      </c>
      <c r="X260">
        <v>0</v>
      </c>
      <c r="Y260">
        <v>0</v>
      </c>
      <c r="Z260">
        <v>0</v>
      </c>
      <c r="AA260">
        <v>0</v>
      </c>
      <c r="AB260">
        <v>0</v>
      </c>
      <c r="AC260">
        <v>0</v>
      </c>
      <c r="AD260">
        <v>0</v>
      </c>
      <c r="AE260">
        <v>0</v>
      </c>
      <c r="AF260">
        <v>0</v>
      </c>
      <c r="AG260">
        <v>0</v>
      </c>
      <c r="AH260">
        <v>0</v>
      </c>
      <c r="AI260">
        <v>0</v>
      </c>
      <c r="AJ260">
        <v>0</v>
      </c>
      <c r="AK260">
        <v>0</v>
      </c>
      <c r="AL260">
        <v>0</v>
      </c>
      <c r="AM260">
        <v>0</v>
      </c>
      <c r="AN260">
        <v>0</v>
      </c>
      <c r="AO260">
        <v>0</v>
      </c>
      <c r="AP260">
        <v>0</v>
      </c>
      <c r="AQ260">
        <v>10</v>
      </c>
      <c r="AR260">
        <v>10</v>
      </c>
      <c r="AS260">
        <v>10</v>
      </c>
      <c r="AT260">
        <v>10</v>
      </c>
      <c r="AU260">
        <v>10</v>
      </c>
      <c r="AV260">
        <v>10</v>
      </c>
      <c r="AW260">
        <v>10</v>
      </c>
      <c r="AX260">
        <v>10</v>
      </c>
      <c r="AY260">
        <v>46.91</v>
      </c>
      <c r="AZ260">
        <v>45.69</v>
      </c>
      <c r="BA260">
        <v>47</v>
      </c>
      <c r="BB260">
        <v>47</v>
      </c>
      <c r="BC260">
        <v>47</v>
      </c>
      <c r="BD260">
        <v>47</v>
      </c>
      <c r="BE260">
        <v>47</v>
      </c>
      <c r="BF260">
        <v>47</v>
      </c>
      <c r="BG260">
        <v>0</v>
      </c>
      <c r="BH260">
        <v>0</v>
      </c>
      <c r="BI260">
        <v>0</v>
      </c>
      <c r="BJ260">
        <v>0</v>
      </c>
      <c r="BK260">
        <v>0</v>
      </c>
      <c r="BL260">
        <v>0</v>
      </c>
      <c r="BM260">
        <v>0</v>
      </c>
      <c r="BN260">
        <v>0</v>
      </c>
      <c r="BO260">
        <v>0</v>
      </c>
      <c r="BP260">
        <v>0</v>
      </c>
      <c r="BQ260">
        <v>2</v>
      </c>
      <c r="BR260">
        <v>0</v>
      </c>
      <c r="BS260">
        <v>52</v>
      </c>
      <c r="BT260">
        <v>50</v>
      </c>
    </row>
    <row r="261" spans="1:72" x14ac:dyDescent="0.25">
      <c r="A261">
        <v>334</v>
      </c>
      <c r="B261" t="s">
        <v>435</v>
      </c>
      <c r="C261">
        <v>0</v>
      </c>
      <c r="D261">
        <v>0</v>
      </c>
      <c r="E261">
        <v>0</v>
      </c>
      <c r="F261">
        <v>0</v>
      </c>
      <c r="G261">
        <v>0</v>
      </c>
      <c r="H261">
        <v>0</v>
      </c>
      <c r="I261">
        <v>0</v>
      </c>
      <c r="J261">
        <v>0</v>
      </c>
      <c r="K261">
        <v>0</v>
      </c>
      <c r="L261">
        <v>0</v>
      </c>
      <c r="M261">
        <v>0</v>
      </c>
      <c r="N261">
        <v>0</v>
      </c>
      <c r="O261">
        <v>0</v>
      </c>
      <c r="P261">
        <v>0</v>
      </c>
      <c r="Q261">
        <v>0</v>
      </c>
      <c r="R261">
        <v>0</v>
      </c>
      <c r="S261">
        <v>0</v>
      </c>
      <c r="T261">
        <v>0</v>
      </c>
      <c r="U261">
        <v>0</v>
      </c>
      <c r="V261">
        <v>0</v>
      </c>
      <c r="W261">
        <v>0</v>
      </c>
      <c r="X261">
        <v>0</v>
      </c>
      <c r="Y261">
        <v>0</v>
      </c>
      <c r="Z261">
        <v>0</v>
      </c>
      <c r="AA261">
        <v>0</v>
      </c>
      <c r="AB261">
        <v>0</v>
      </c>
      <c r="AC261">
        <v>0</v>
      </c>
      <c r="AD261">
        <v>0</v>
      </c>
      <c r="AE261">
        <v>0</v>
      </c>
      <c r="AF261">
        <v>0</v>
      </c>
      <c r="AG261">
        <v>0</v>
      </c>
      <c r="AH261">
        <v>0</v>
      </c>
      <c r="AI261">
        <v>100</v>
      </c>
      <c r="AJ261">
        <v>100</v>
      </c>
      <c r="AK261">
        <v>100</v>
      </c>
      <c r="AL261">
        <v>100</v>
      </c>
      <c r="AM261">
        <v>100</v>
      </c>
      <c r="AN261">
        <v>100</v>
      </c>
      <c r="AO261">
        <v>100</v>
      </c>
      <c r="AP261">
        <v>100</v>
      </c>
      <c r="AQ261">
        <v>100</v>
      </c>
      <c r="AR261">
        <v>100</v>
      </c>
      <c r="AS261">
        <v>100</v>
      </c>
      <c r="AT261">
        <v>100</v>
      </c>
      <c r="AU261">
        <v>100</v>
      </c>
      <c r="AV261">
        <v>100</v>
      </c>
      <c r="AW261">
        <v>100</v>
      </c>
      <c r="AX261">
        <v>100</v>
      </c>
      <c r="AY261">
        <v>12.5</v>
      </c>
      <c r="AZ261">
        <v>12.5</v>
      </c>
      <c r="BA261">
        <v>12.5</v>
      </c>
      <c r="BB261">
        <v>12.5</v>
      </c>
      <c r="BC261">
        <v>12.5</v>
      </c>
      <c r="BD261">
        <v>12.5</v>
      </c>
      <c r="BE261">
        <v>12.5</v>
      </c>
      <c r="BF261">
        <v>12.5</v>
      </c>
      <c r="BG261">
        <v>62.5</v>
      </c>
      <c r="BH261">
        <v>62.5</v>
      </c>
      <c r="BI261">
        <v>62.5</v>
      </c>
      <c r="BJ261">
        <v>62.5</v>
      </c>
      <c r="BK261">
        <v>62.5</v>
      </c>
      <c r="BL261">
        <v>62.5</v>
      </c>
      <c r="BM261">
        <v>62.5</v>
      </c>
      <c r="BN261">
        <v>62.5</v>
      </c>
      <c r="BO261">
        <v>0</v>
      </c>
      <c r="BP261">
        <v>0</v>
      </c>
      <c r="BQ261">
        <v>0</v>
      </c>
      <c r="BR261">
        <v>0</v>
      </c>
      <c r="BS261">
        <v>72</v>
      </c>
      <c r="BT261">
        <v>50</v>
      </c>
    </row>
    <row r="262" spans="1:72" x14ac:dyDescent="0.25">
      <c r="A262">
        <v>336</v>
      </c>
      <c r="B262" t="s">
        <v>436</v>
      </c>
      <c r="C262">
        <v>0</v>
      </c>
      <c r="D262">
        <v>0</v>
      </c>
      <c r="E262">
        <v>0</v>
      </c>
      <c r="F262">
        <v>0</v>
      </c>
      <c r="G262">
        <v>0</v>
      </c>
      <c r="H262">
        <v>0</v>
      </c>
      <c r="I262">
        <v>0</v>
      </c>
      <c r="J262">
        <v>0</v>
      </c>
      <c r="K262">
        <v>0</v>
      </c>
      <c r="L262">
        <v>0</v>
      </c>
      <c r="M262">
        <v>0</v>
      </c>
      <c r="N262">
        <v>0</v>
      </c>
      <c r="O262">
        <v>0</v>
      </c>
      <c r="P262">
        <v>0</v>
      </c>
      <c r="Q262">
        <v>0</v>
      </c>
      <c r="R262">
        <v>0</v>
      </c>
      <c r="S262">
        <v>0</v>
      </c>
      <c r="T262">
        <v>0</v>
      </c>
      <c r="U262">
        <v>0</v>
      </c>
      <c r="V262">
        <v>0</v>
      </c>
      <c r="W262">
        <v>0</v>
      </c>
      <c r="X262">
        <v>0</v>
      </c>
      <c r="Y262">
        <v>0</v>
      </c>
      <c r="Z262">
        <v>0</v>
      </c>
      <c r="AA262">
        <v>0</v>
      </c>
      <c r="AB262">
        <v>0</v>
      </c>
      <c r="AC262">
        <v>0</v>
      </c>
      <c r="AD262">
        <v>0</v>
      </c>
      <c r="AE262">
        <v>0</v>
      </c>
      <c r="AF262">
        <v>0</v>
      </c>
      <c r="AG262">
        <v>0</v>
      </c>
      <c r="AH262">
        <v>0</v>
      </c>
      <c r="AI262">
        <v>45</v>
      </c>
      <c r="AJ262">
        <v>45</v>
      </c>
      <c r="AK262">
        <v>45</v>
      </c>
      <c r="AL262">
        <v>45</v>
      </c>
      <c r="AM262">
        <v>45</v>
      </c>
      <c r="AN262">
        <v>45</v>
      </c>
      <c r="AO262">
        <v>45</v>
      </c>
      <c r="AP262">
        <v>45</v>
      </c>
      <c r="AQ262">
        <v>30</v>
      </c>
      <c r="AR262">
        <v>30</v>
      </c>
      <c r="AS262">
        <v>30</v>
      </c>
      <c r="AT262">
        <v>30</v>
      </c>
      <c r="AU262">
        <v>30</v>
      </c>
      <c r="AV262">
        <v>30</v>
      </c>
      <c r="AW262">
        <v>30</v>
      </c>
      <c r="AX262">
        <v>30</v>
      </c>
      <c r="AY262">
        <v>12</v>
      </c>
      <c r="AZ262">
        <v>12</v>
      </c>
      <c r="BA262">
        <v>12</v>
      </c>
      <c r="BB262">
        <v>12</v>
      </c>
      <c r="BC262">
        <v>12</v>
      </c>
      <c r="BD262">
        <v>12</v>
      </c>
      <c r="BE262">
        <v>12</v>
      </c>
      <c r="BF262">
        <v>12</v>
      </c>
      <c r="BG262">
        <v>45</v>
      </c>
      <c r="BH262">
        <v>45</v>
      </c>
      <c r="BI262">
        <v>45</v>
      </c>
      <c r="BJ262">
        <v>45</v>
      </c>
      <c r="BK262">
        <v>45</v>
      </c>
      <c r="BL262">
        <v>45</v>
      </c>
      <c r="BM262">
        <v>45</v>
      </c>
      <c r="BN262">
        <v>45</v>
      </c>
      <c r="BO262">
        <v>0</v>
      </c>
      <c r="BP262">
        <v>5</v>
      </c>
      <c r="BQ262">
        <v>2</v>
      </c>
      <c r="BR262">
        <v>0</v>
      </c>
      <c r="BS262">
        <v>30</v>
      </c>
      <c r="BT262">
        <v>30</v>
      </c>
    </row>
    <row r="263" spans="1:72" x14ac:dyDescent="0.25">
      <c r="A263">
        <v>337</v>
      </c>
      <c r="B263" t="s">
        <v>437</v>
      </c>
      <c r="C263">
        <v>0</v>
      </c>
      <c r="D263">
        <v>0.86</v>
      </c>
      <c r="E263">
        <v>0</v>
      </c>
      <c r="F263">
        <v>0</v>
      </c>
      <c r="G263">
        <v>0</v>
      </c>
      <c r="H263">
        <v>0</v>
      </c>
      <c r="I263">
        <v>0</v>
      </c>
      <c r="J263">
        <v>0</v>
      </c>
      <c r="K263">
        <v>0</v>
      </c>
      <c r="L263">
        <v>0</v>
      </c>
      <c r="M263">
        <v>0</v>
      </c>
      <c r="N263">
        <v>0</v>
      </c>
      <c r="O263">
        <v>0</v>
      </c>
      <c r="P263">
        <v>0</v>
      </c>
      <c r="Q263">
        <v>0</v>
      </c>
      <c r="R263">
        <v>0</v>
      </c>
      <c r="S263">
        <v>0</v>
      </c>
      <c r="T263">
        <v>0</v>
      </c>
      <c r="U263">
        <v>0</v>
      </c>
      <c r="V263">
        <v>0</v>
      </c>
      <c r="W263">
        <v>0</v>
      </c>
      <c r="X263">
        <v>0</v>
      </c>
      <c r="Y263">
        <v>0</v>
      </c>
      <c r="Z263">
        <v>0</v>
      </c>
      <c r="AA263">
        <v>0</v>
      </c>
      <c r="AB263">
        <v>0</v>
      </c>
      <c r="AC263">
        <v>0</v>
      </c>
      <c r="AD263">
        <v>0</v>
      </c>
      <c r="AE263">
        <v>0</v>
      </c>
      <c r="AF263">
        <v>0</v>
      </c>
      <c r="AG263">
        <v>0</v>
      </c>
      <c r="AH263">
        <v>0</v>
      </c>
      <c r="AI263">
        <v>45</v>
      </c>
      <c r="AJ263">
        <v>44.14</v>
      </c>
      <c r="AK263">
        <v>45</v>
      </c>
      <c r="AL263">
        <v>45</v>
      </c>
      <c r="AM263">
        <v>45</v>
      </c>
      <c r="AN263">
        <v>45</v>
      </c>
      <c r="AO263">
        <v>45</v>
      </c>
      <c r="AP263">
        <v>45</v>
      </c>
      <c r="AQ263">
        <v>25</v>
      </c>
      <c r="AR263">
        <v>25</v>
      </c>
      <c r="AS263">
        <v>25</v>
      </c>
      <c r="AT263">
        <v>25</v>
      </c>
      <c r="AU263">
        <v>25</v>
      </c>
      <c r="AV263">
        <v>25</v>
      </c>
      <c r="AW263">
        <v>25</v>
      </c>
      <c r="AX263">
        <v>25</v>
      </c>
      <c r="AY263">
        <v>10</v>
      </c>
      <c r="AZ263">
        <v>10</v>
      </c>
      <c r="BA263">
        <v>10</v>
      </c>
      <c r="BB263">
        <v>10</v>
      </c>
      <c r="BC263">
        <v>10</v>
      </c>
      <c r="BD263">
        <v>10</v>
      </c>
      <c r="BE263">
        <v>10</v>
      </c>
      <c r="BF263">
        <v>10</v>
      </c>
      <c r="BG263">
        <v>54</v>
      </c>
      <c r="BH263">
        <v>54</v>
      </c>
      <c r="BI263">
        <v>54</v>
      </c>
      <c r="BJ263">
        <v>54</v>
      </c>
      <c r="BK263">
        <v>54</v>
      </c>
      <c r="BL263">
        <v>54</v>
      </c>
      <c r="BM263">
        <v>54</v>
      </c>
      <c r="BN263">
        <v>54</v>
      </c>
      <c r="BO263">
        <v>0</v>
      </c>
      <c r="BP263">
        <v>0</v>
      </c>
      <c r="BQ263">
        <v>0</v>
      </c>
      <c r="BR263">
        <v>9</v>
      </c>
      <c r="BS263">
        <v>30</v>
      </c>
      <c r="BT263">
        <v>30</v>
      </c>
    </row>
    <row r="264" spans="1:72" x14ac:dyDescent="0.25">
      <c r="A264">
        <v>338</v>
      </c>
      <c r="B264" t="s">
        <v>438</v>
      </c>
      <c r="C264">
        <v>0</v>
      </c>
      <c r="D264">
        <v>0</v>
      </c>
      <c r="E264">
        <v>0</v>
      </c>
      <c r="F264">
        <v>0</v>
      </c>
      <c r="G264">
        <v>0</v>
      </c>
      <c r="H264">
        <v>0</v>
      </c>
      <c r="I264">
        <v>0</v>
      </c>
      <c r="J264">
        <v>0</v>
      </c>
      <c r="K264">
        <v>0</v>
      </c>
      <c r="L264">
        <v>0</v>
      </c>
      <c r="M264">
        <v>0</v>
      </c>
      <c r="N264">
        <v>0</v>
      </c>
      <c r="O264">
        <v>0</v>
      </c>
      <c r="P264">
        <v>0</v>
      </c>
      <c r="Q264">
        <v>0</v>
      </c>
      <c r="R264">
        <v>0</v>
      </c>
      <c r="S264">
        <v>0</v>
      </c>
      <c r="T264">
        <v>0</v>
      </c>
      <c r="U264">
        <v>0</v>
      </c>
      <c r="V264">
        <v>0</v>
      </c>
      <c r="W264">
        <v>0</v>
      </c>
      <c r="X264">
        <v>0</v>
      </c>
      <c r="Y264">
        <v>0</v>
      </c>
      <c r="Z264">
        <v>0</v>
      </c>
      <c r="AA264">
        <v>0</v>
      </c>
      <c r="AB264">
        <v>0</v>
      </c>
      <c r="AC264">
        <v>0</v>
      </c>
      <c r="AD264">
        <v>0</v>
      </c>
      <c r="AE264">
        <v>0</v>
      </c>
      <c r="AF264">
        <v>0</v>
      </c>
      <c r="AG264">
        <v>0</v>
      </c>
      <c r="AH264">
        <v>0</v>
      </c>
      <c r="AI264">
        <v>100</v>
      </c>
      <c r="AJ264">
        <v>100</v>
      </c>
      <c r="AK264">
        <v>100</v>
      </c>
      <c r="AL264">
        <v>100</v>
      </c>
      <c r="AM264">
        <v>100</v>
      </c>
      <c r="AN264">
        <v>100</v>
      </c>
      <c r="AO264">
        <v>100</v>
      </c>
      <c r="AP264">
        <v>100</v>
      </c>
      <c r="AQ264">
        <v>10</v>
      </c>
      <c r="AR264">
        <v>10</v>
      </c>
      <c r="AS264">
        <v>10</v>
      </c>
      <c r="AT264">
        <v>10</v>
      </c>
      <c r="AU264">
        <v>10</v>
      </c>
      <c r="AV264">
        <v>10</v>
      </c>
      <c r="AW264">
        <v>10</v>
      </c>
      <c r="AX264">
        <v>10</v>
      </c>
      <c r="AY264">
        <v>0</v>
      </c>
      <c r="AZ264">
        <v>0</v>
      </c>
      <c r="BA264">
        <v>0</v>
      </c>
      <c r="BB264">
        <v>0</v>
      </c>
      <c r="BC264">
        <v>0</v>
      </c>
      <c r="BD264">
        <v>0</v>
      </c>
      <c r="BE264">
        <v>0</v>
      </c>
      <c r="BF264">
        <v>0</v>
      </c>
      <c r="BG264">
        <v>5</v>
      </c>
      <c r="BH264">
        <v>5</v>
      </c>
      <c r="BI264">
        <v>5</v>
      </c>
      <c r="BJ264">
        <v>5</v>
      </c>
      <c r="BK264">
        <v>5</v>
      </c>
      <c r="BL264">
        <v>5</v>
      </c>
      <c r="BM264">
        <v>5</v>
      </c>
      <c r="BN264">
        <v>5</v>
      </c>
      <c r="BO264">
        <v>0</v>
      </c>
      <c r="BP264">
        <v>0</v>
      </c>
      <c r="BQ264">
        <v>0</v>
      </c>
      <c r="BR264">
        <v>0</v>
      </c>
      <c r="BS264">
        <v>9</v>
      </c>
      <c r="BT264">
        <v>30</v>
      </c>
    </row>
    <row r="265" spans="1:72" x14ac:dyDescent="0.25">
      <c r="A265">
        <v>339</v>
      </c>
      <c r="B265" t="s">
        <v>439</v>
      </c>
      <c r="C265">
        <v>0</v>
      </c>
      <c r="D265">
        <v>0</v>
      </c>
      <c r="E265">
        <v>0.63</v>
      </c>
      <c r="F265">
        <v>0</v>
      </c>
      <c r="G265">
        <v>0</v>
      </c>
      <c r="H265">
        <v>0</v>
      </c>
      <c r="I265">
        <v>0</v>
      </c>
      <c r="J265">
        <v>0</v>
      </c>
      <c r="K265">
        <v>0</v>
      </c>
      <c r="L265">
        <v>0</v>
      </c>
      <c r="M265">
        <v>0</v>
      </c>
      <c r="N265">
        <v>0</v>
      </c>
      <c r="O265">
        <v>0</v>
      </c>
      <c r="P265">
        <v>0</v>
      </c>
      <c r="Q265">
        <v>0</v>
      </c>
      <c r="R265">
        <v>0</v>
      </c>
      <c r="S265">
        <v>0</v>
      </c>
      <c r="T265">
        <v>0</v>
      </c>
      <c r="U265">
        <v>0</v>
      </c>
      <c r="V265">
        <v>0</v>
      </c>
      <c r="W265">
        <v>0</v>
      </c>
      <c r="X265">
        <v>0</v>
      </c>
      <c r="Y265">
        <v>0</v>
      </c>
      <c r="Z265">
        <v>0</v>
      </c>
      <c r="AA265">
        <v>0</v>
      </c>
      <c r="AB265">
        <v>0</v>
      </c>
      <c r="AC265">
        <v>0</v>
      </c>
      <c r="AD265">
        <v>0</v>
      </c>
      <c r="AE265">
        <v>0</v>
      </c>
      <c r="AF265">
        <v>0</v>
      </c>
      <c r="AG265">
        <v>0</v>
      </c>
      <c r="AH265">
        <v>0</v>
      </c>
      <c r="AI265">
        <v>54</v>
      </c>
      <c r="AJ265">
        <v>54</v>
      </c>
      <c r="AK265">
        <v>53.37</v>
      </c>
      <c r="AL265">
        <v>54</v>
      </c>
      <c r="AM265">
        <v>54</v>
      </c>
      <c r="AN265">
        <v>54</v>
      </c>
      <c r="AO265">
        <v>54</v>
      </c>
      <c r="AP265">
        <v>54</v>
      </c>
      <c r="AQ265">
        <v>25</v>
      </c>
      <c r="AR265">
        <v>25</v>
      </c>
      <c r="AS265">
        <v>25</v>
      </c>
      <c r="AT265">
        <v>25</v>
      </c>
      <c r="AU265">
        <v>25</v>
      </c>
      <c r="AV265">
        <v>25</v>
      </c>
      <c r="AW265">
        <v>25</v>
      </c>
      <c r="AX265">
        <v>25</v>
      </c>
      <c r="AY265">
        <v>10</v>
      </c>
      <c r="AZ265">
        <v>10</v>
      </c>
      <c r="BA265">
        <v>10</v>
      </c>
      <c r="BB265">
        <v>10</v>
      </c>
      <c r="BC265">
        <v>10</v>
      </c>
      <c r="BD265">
        <v>10</v>
      </c>
      <c r="BE265">
        <v>10</v>
      </c>
      <c r="BF265">
        <v>10</v>
      </c>
      <c r="BG265">
        <v>45</v>
      </c>
      <c r="BH265">
        <v>45</v>
      </c>
      <c r="BI265">
        <v>45</v>
      </c>
      <c r="BJ265">
        <v>45</v>
      </c>
      <c r="BK265">
        <v>45</v>
      </c>
      <c r="BL265">
        <v>45</v>
      </c>
      <c r="BM265">
        <v>45</v>
      </c>
      <c r="BN265">
        <v>45</v>
      </c>
      <c r="BO265">
        <v>9</v>
      </c>
      <c r="BP265">
        <v>0</v>
      </c>
      <c r="BQ265">
        <v>0</v>
      </c>
      <c r="BR265">
        <v>0</v>
      </c>
      <c r="BS265">
        <v>30</v>
      </c>
      <c r="BT265">
        <v>30</v>
      </c>
    </row>
    <row r="266" spans="1:72" x14ac:dyDescent="0.25">
      <c r="A266">
        <v>340</v>
      </c>
      <c r="B266" t="s">
        <v>440</v>
      </c>
      <c r="C266">
        <v>0</v>
      </c>
      <c r="D266">
        <v>0</v>
      </c>
      <c r="E266">
        <v>2.4300000000000002</v>
      </c>
      <c r="F266">
        <v>0</v>
      </c>
      <c r="G266">
        <v>0</v>
      </c>
      <c r="H266">
        <v>0</v>
      </c>
      <c r="I266">
        <v>0</v>
      </c>
      <c r="J266">
        <v>0</v>
      </c>
      <c r="K266">
        <v>0</v>
      </c>
      <c r="L266">
        <v>0</v>
      </c>
      <c r="M266">
        <v>0</v>
      </c>
      <c r="N266">
        <v>0</v>
      </c>
      <c r="O266">
        <v>0</v>
      </c>
      <c r="P266">
        <v>0</v>
      </c>
      <c r="Q266">
        <v>0</v>
      </c>
      <c r="R266">
        <v>0.18</v>
      </c>
      <c r="S266">
        <v>0</v>
      </c>
      <c r="T266">
        <v>0</v>
      </c>
      <c r="U266">
        <v>3.35</v>
      </c>
      <c r="V266">
        <v>0</v>
      </c>
      <c r="W266">
        <v>0</v>
      </c>
      <c r="X266">
        <v>0</v>
      </c>
      <c r="Y266">
        <v>0</v>
      </c>
      <c r="Z266">
        <v>0</v>
      </c>
      <c r="AA266">
        <v>0</v>
      </c>
      <c r="AB266">
        <v>0</v>
      </c>
      <c r="AC266">
        <v>0</v>
      </c>
      <c r="AD266">
        <v>0</v>
      </c>
      <c r="AE266">
        <v>0</v>
      </c>
      <c r="AF266">
        <v>0</v>
      </c>
      <c r="AG266">
        <v>0</v>
      </c>
      <c r="AH266">
        <v>0</v>
      </c>
      <c r="AI266">
        <v>100</v>
      </c>
      <c r="AJ266">
        <v>100</v>
      </c>
      <c r="AK266">
        <v>97.57</v>
      </c>
      <c r="AL266">
        <v>100</v>
      </c>
      <c r="AM266">
        <v>100</v>
      </c>
      <c r="AN266">
        <v>100</v>
      </c>
      <c r="AO266">
        <v>100</v>
      </c>
      <c r="AP266">
        <v>100</v>
      </c>
      <c r="AQ266">
        <v>100</v>
      </c>
      <c r="AR266">
        <v>100</v>
      </c>
      <c r="AS266">
        <v>100</v>
      </c>
      <c r="AT266">
        <v>100</v>
      </c>
      <c r="AU266">
        <v>100</v>
      </c>
      <c r="AV266">
        <v>100</v>
      </c>
      <c r="AW266">
        <v>100</v>
      </c>
      <c r="AX266">
        <v>99.82</v>
      </c>
      <c r="AY266">
        <v>100</v>
      </c>
      <c r="AZ266">
        <v>100</v>
      </c>
      <c r="BA266">
        <v>96.65</v>
      </c>
      <c r="BB266">
        <v>100</v>
      </c>
      <c r="BC266">
        <v>100</v>
      </c>
      <c r="BD266">
        <v>100</v>
      </c>
      <c r="BE266">
        <v>100</v>
      </c>
      <c r="BF266">
        <v>100</v>
      </c>
      <c r="BG266">
        <v>27.5</v>
      </c>
      <c r="BH266">
        <v>27.5</v>
      </c>
      <c r="BI266">
        <v>27.5</v>
      </c>
      <c r="BJ266">
        <v>27.5</v>
      </c>
      <c r="BK266">
        <v>27.5</v>
      </c>
      <c r="BL266">
        <v>27.5</v>
      </c>
      <c r="BM266">
        <v>27.5</v>
      </c>
      <c r="BN266">
        <v>27.5</v>
      </c>
      <c r="BO266">
        <v>0</v>
      </c>
      <c r="BP266">
        <v>0</v>
      </c>
      <c r="BQ266">
        <v>0</v>
      </c>
      <c r="BR266">
        <v>0</v>
      </c>
      <c r="BS266">
        <v>35</v>
      </c>
      <c r="BT266">
        <v>33</v>
      </c>
    </row>
    <row r="267" spans="1:72" x14ac:dyDescent="0.25">
      <c r="A267">
        <v>341</v>
      </c>
      <c r="B267" t="s">
        <v>441</v>
      </c>
      <c r="C267">
        <v>0</v>
      </c>
      <c r="D267">
        <v>0</v>
      </c>
      <c r="E267">
        <v>0</v>
      </c>
      <c r="F267">
        <v>0</v>
      </c>
      <c r="G267">
        <v>0</v>
      </c>
      <c r="H267">
        <v>0</v>
      </c>
      <c r="I267">
        <v>0</v>
      </c>
      <c r="J267">
        <v>0</v>
      </c>
      <c r="K267">
        <v>0</v>
      </c>
      <c r="L267">
        <v>0</v>
      </c>
      <c r="M267">
        <v>0</v>
      </c>
      <c r="N267">
        <v>0</v>
      </c>
      <c r="O267">
        <v>0</v>
      </c>
      <c r="P267">
        <v>0</v>
      </c>
      <c r="Q267">
        <v>0</v>
      </c>
      <c r="R267">
        <v>0</v>
      </c>
      <c r="S267">
        <v>0</v>
      </c>
      <c r="T267">
        <v>0</v>
      </c>
      <c r="U267">
        <v>0</v>
      </c>
      <c r="V267">
        <v>0</v>
      </c>
      <c r="W267">
        <v>0</v>
      </c>
      <c r="X267">
        <v>0</v>
      </c>
      <c r="Y267">
        <v>0</v>
      </c>
      <c r="Z267">
        <v>0</v>
      </c>
      <c r="AA267">
        <v>0</v>
      </c>
      <c r="AB267">
        <v>0</v>
      </c>
      <c r="AC267">
        <v>0</v>
      </c>
      <c r="AD267">
        <v>0</v>
      </c>
      <c r="AE267">
        <v>0</v>
      </c>
      <c r="AF267">
        <v>0</v>
      </c>
      <c r="AG267">
        <v>0</v>
      </c>
      <c r="AH267">
        <v>0</v>
      </c>
      <c r="AI267">
        <v>22.5</v>
      </c>
      <c r="AJ267">
        <v>22.5</v>
      </c>
      <c r="AK267">
        <v>22.5</v>
      </c>
      <c r="AL267">
        <v>22.5</v>
      </c>
      <c r="AM267">
        <v>22.5</v>
      </c>
      <c r="AN267">
        <v>22.5</v>
      </c>
      <c r="AO267">
        <v>22.5</v>
      </c>
      <c r="AP267">
        <v>22.5</v>
      </c>
      <c r="AQ267">
        <v>0</v>
      </c>
      <c r="AR267">
        <v>0</v>
      </c>
      <c r="AS267">
        <v>0</v>
      </c>
      <c r="AT267">
        <v>0</v>
      </c>
      <c r="AU267">
        <v>0</v>
      </c>
      <c r="AV267">
        <v>0</v>
      </c>
      <c r="AW267">
        <v>0</v>
      </c>
      <c r="AX267">
        <v>0</v>
      </c>
      <c r="AY267">
        <v>45</v>
      </c>
      <c r="AZ267">
        <v>45</v>
      </c>
      <c r="BA267">
        <v>45</v>
      </c>
      <c r="BB267">
        <v>45</v>
      </c>
      <c r="BC267">
        <v>45</v>
      </c>
      <c r="BD267">
        <v>45</v>
      </c>
      <c r="BE267">
        <v>45</v>
      </c>
      <c r="BF267">
        <v>45</v>
      </c>
      <c r="BG267">
        <v>0</v>
      </c>
      <c r="BH267">
        <v>0</v>
      </c>
      <c r="BI267">
        <v>0</v>
      </c>
      <c r="BJ267">
        <v>0</v>
      </c>
      <c r="BK267">
        <v>0</v>
      </c>
      <c r="BL267">
        <v>0</v>
      </c>
      <c r="BM267">
        <v>0</v>
      </c>
      <c r="BN267">
        <v>0</v>
      </c>
      <c r="BO267">
        <v>0</v>
      </c>
      <c r="BP267">
        <v>0</v>
      </c>
      <c r="BQ267">
        <v>0</v>
      </c>
      <c r="BR267">
        <v>0</v>
      </c>
      <c r="BS267">
        <v>33</v>
      </c>
      <c r="BT267">
        <v>33</v>
      </c>
    </row>
    <row r="268" spans="1:72" x14ac:dyDescent="0.25">
      <c r="A268">
        <v>342</v>
      </c>
      <c r="B268" t="s">
        <v>442</v>
      </c>
      <c r="C268">
        <v>0</v>
      </c>
      <c r="D268">
        <v>0</v>
      </c>
      <c r="E268">
        <v>0</v>
      </c>
      <c r="F268">
        <v>0</v>
      </c>
      <c r="G268">
        <v>0</v>
      </c>
      <c r="H268">
        <v>0</v>
      </c>
      <c r="I268">
        <v>0</v>
      </c>
      <c r="J268">
        <v>0</v>
      </c>
      <c r="K268">
        <v>0</v>
      </c>
      <c r="L268">
        <v>0</v>
      </c>
      <c r="M268">
        <v>0</v>
      </c>
      <c r="N268">
        <v>0</v>
      </c>
      <c r="O268">
        <v>0</v>
      </c>
      <c r="P268">
        <v>0</v>
      </c>
      <c r="Q268">
        <v>0</v>
      </c>
      <c r="R268">
        <v>0</v>
      </c>
      <c r="S268">
        <v>0</v>
      </c>
      <c r="T268">
        <v>0</v>
      </c>
      <c r="U268">
        <v>0</v>
      </c>
      <c r="V268">
        <v>0</v>
      </c>
      <c r="W268">
        <v>0</v>
      </c>
      <c r="X268">
        <v>0</v>
      </c>
      <c r="Y268">
        <v>0</v>
      </c>
      <c r="Z268">
        <v>0</v>
      </c>
      <c r="AA268">
        <v>0</v>
      </c>
      <c r="AB268">
        <v>0</v>
      </c>
      <c r="AC268">
        <v>0</v>
      </c>
      <c r="AD268">
        <v>0</v>
      </c>
      <c r="AE268">
        <v>0</v>
      </c>
      <c r="AF268">
        <v>0</v>
      </c>
      <c r="AG268">
        <v>0</v>
      </c>
      <c r="AH268">
        <v>0</v>
      </c>
      <c r="AI268">
        <v>100</v>
      </c>
      <c r="AJ268">
        <v>100</v>
      </c>
      <c r="AK268">
        <v>100</v>
      </c>
      <c r="AL268">
        <v>100</v>
      </c>
      <c r="AM268">
        <v>100</v>
      </c>
      <c r="AN268">
        <v>100</v>
      </c>
      <c r="AO268">
        <v>100</v>
      </c>
      <c r="AP268">
        <v>100</v>
      </c>
      <c r="AQ268">
        <v>100</v>
      </c>
      <c r="AR268">
        <v>100</v>
      </c>
      <c r="AS268">
        <v>100</v>
      </c>
      <c r="AT268">
        <v>100</v>
      </c>
      <c r="AU268">
        <v>100</v>
      </c>
      <c r="AV268">
        <v>100</v>
      </c>
      <c r="AW268">
        <v>100</v>
      </c>
      <c r="AX268">
        <v>100</v>
      </c>
      <c r="AY268">
        <v>10</v>
      </c>
      <c r="AZ268">
        <v>10</v>
      </c>
      <c r="BA268">
        <v>10</v>
      </c>
      <c r="BB268">
        <v>10</v>
      </c>
      <c r="BC268">
        <v>10</v>
      </c>
      <c r="BD268">
        <v>10</v>
      </c>
      <c r="BE268">
        <v>10</v>
      </c>
      <c r="BF268">
        <v>10</v>
      </c>
      <c r="BG268">
        <v>35</v>
      </c>
      <c r="BH268">
        <v>35</v>
      </c>
      <c r="BI268">
        <v>35</v>
      </c>
      <c r="BJ268">
        <v>35</v>
      </c>
      <c r="BK268">
        <v>35</v>
      </c>
      <c r="BL268">
        <v>35</v>
      </c>
      <c r="BM268">
        <v>35</v>
      </c>
      <c r="BN268">
        <v>35</v>
      </c>
      <c r="BO268">
        <v>0</v>
      </c>
      <c r="BP268">
        <v>0</v>
      </c>
      <c r="BQ268">
        <v>0</v>
      </c>
      <c r="BR268">
        <v>0</v>
      </c>
      <c r="BS268">
        <v>81</v>
      </c>
      <c r="BT268">
        <v>33</v>
      </c>
    </row>
    <row r="269" spans="1:72" x14ac:dyDescent="0.25">
      <c r="A269">
        <v>343</v>
      </c>
      <c r="B269" t="s">
        <v>443</v>
      </c>
      <c r="C269">
        <v>0</v>
      </c>
      <c r="D269">
        <v>0</v>
      </c>
      <c r="E269">
        <v>0</v>
      </c>
      <c r="F269">
        <v>0</v>
      </c>
      <c r="G269">
        <v>0</v>
      </c>
      <c r="H269">
        <v>0</v>
      </c>
      <c r="I269">
        <v>0</v>
      </c>
      <c r="J269">
        <v>0</v>
      </c>
      <c r="K269">
        <v>0</v>
      </c>
      <c r="L269">
        <v>0</v>
      </c>
      <c r="M269">
        <v>0</v>
      </c>
      <c r="N269">
        <v>0</v>
      </c>
      <c r="O269">
        <v>0</v>
      </c>
      <c r="P269">
        <v>0</v>
      </c>
      <c r="Q269">
        <v>0</v>
      </c>
      <c r="R269">
        <v>0</v>
      </c>
      <c r="S269">
        <v>0</v>
      </c>
      <c r="T269">
        <v>1.0900000000000001</v>
      </c>
      <c r="U269">
        <v>0</v>
      </c>
      <c r="V269">
        <v>0</v>
      </c>
      <c r="W269">
        <v>0</v>
      </c>
      <c r="X269">
        <v>0</v>
      </c>
      <c r="Y269">
        <v>0</v>
      </c>
      <c r="Z269">
        <v>0</v>
      </c>
      <c r="AA269">
        <v>0</v>
      </c>
      <c r="AB269">
        <v>0</v>
      </c>
      <c r="AC269">
        <v>0</v>
      </c>
      <c r="AD269">
        <v>0</v>
      </c>
      <c r="AE269">
        <v>0</v>
      </c>
      <c r="AF269">
        <v>0</v>
      </c>
      <c r="AG269">
        <v>0</v>
      </c>
      <c r="AH269">
        <v>0</v>
      </c>
      <c r="AI269">
        <v>22.5</v>
      </c>
      <c r="AJ269">
        <v>22.5</v>
      </c>
      <c r="AK269">
        <v>22.5</v>
      </c>
      <c r="AL269">
        <v>22.5</v>
      </c>
      <c r="AM269">
        <v>22.5</v>
      </c>
      <c r="AN269">
        <v>22.5</v>
      </c>
      <c r="AO269">
        <v>22.5</v>
      </c>
      <c r="AP269">
        <v>22.5</v>
      </c>
      <c r="AQ269">
        <v>0</v>
      </c>
      <c r="AR269">
        <v>0</v>
      </c>
      <c r="AS269">
        <v>0</v>
      </c>
      <c r="AT269">
        <v>0</v>
      </c>
      <c r="AU269">
        <v>0</v>
      </c>
      <c r="AV269">
        <v>0</v>
      </c>
      <c r="AW269">
        <v>0</v>
      </c>
      <c r="AX269">
        <v>0</v>
      </c>
      <c r="AY269">
        <v>54</v>
      </c>
      <c r="AZ269">
        <v>52.91</v>
      </c>
      <c r="BA269">
        <v>54</v>
      </c>
      <c r="BB269">
        <v>54</v>
      </c>
      <c r="BC269">
        <v>54</v>
      </c>
      <c r="BD269">
        <v>54</v>
      </c>
      <c r="BE269">
        <v>54</v>
      </c>
      <c r="BF269">
        <v>54</v>
      </c>
      <c r="BG269">
        <v>0</v>
      </c>
      <c r="BH269">
        <v>0</v>
      </c>
      <c r="BI269">
        <v>0</v>
      </c>
      <c r="BJ269">
        <v>0</v>
      </c>
      <c r="BK269">
        <v>0</v>
      </c>
      <c r="BL269">
        <v>0</v>
      </c>
      <c r="BM269">
        <v>0</v>
      </c>
      <c r="BN269">
        <v>0</v>
      </c>
      <c r="BO269">
        <v>0</v>
      </c>
      <c r="BP269">
        <v>0</v>
      </c>
      <c r="BQ269">
        <v>9</v>
      </c>
      <c r="BR269">
        <v>0</v>
      </c>
      <c r="BS269">
        <v>33</v>
      </c>
      <c r="BT269">
        <v>33</v>
      </c>
    </row>
    <row r="270" spans="1:72" x14ac:dyDescent="0.25">
      <c r="A270">
        <v>344</v>
      </c>
      <c r="B270" t="s">
        <v>444</v>
      </c>
      <c r="C270">
        <v>0</v>
      </c>
      <c r="D270">
        <v>0</v>
      </c>
      <c r="E270">
        <v>0</v>
      </c>
      <c r="F270">
        <v>0</v>
      </c>
      <c r="G270">
        <v>0</v>
      </c>
      <c r="H270">
        <v>0</v>
      </c>
      <c r="I270">
        <v>0</v>
      </c>
      <c r="J270">
        <v>0</v>
      </c>
      <c r="K270">
        <v>0</v>
      </c>
      <c r="L270">
        <v>0</v>
      </c>
      <c r="M270">
        <v>0</v>
      </c>
      <c r="N270">
        <v>0</v>
      </c>
      <c r="O270">
        <v>0</v>
      </c>
      <c r="P270">
        <v>0</v>
      </c>
      <c r="Q270">
        <v>0</v>
      </c>
      <c r="R270">
        <v>0</v>
      </c>
      <c r="S270">
        <v>0</v>
      </c>
      <c r="T270">
        <v>0</v>
      </c>
      <c r="U270">
        <v>0</v>
      </c>
      <c r="V270">
        <v>0</v>
      </c>
      <c r="W270">
        <v>0</v>
      </c>
      <c r="X270">
        <v>0</v>
      </c>
      <c r="Y270">
        <v>0</v>
      </c>
      <c r="Z270">
        <v>0</v>
      </c>
      <c r="AA270">
        <v>0</v>
      </c>
      <c r="AB270">
        <v>0</v>
      </c>
      <c r="AC270">
        <v>0</v>
      </c>
      <c r="AD270">
        <v>0</v>
      </c>
      <c r="AE270">
        <v>0</v>
      </c>
      <c r="AF270">
        <v>0</v>
      </c>
      <c r="AG270">
        <v>0</v>
      </c>
      <c r="AH270">
        <v>0</v>
      </c>
      <c r="AI270">
        <v>22.5</v>
      </c>
      <c r="AJ270">
        <v>22.5</v>
      </c>
      <c r="AK270">
        <v>22.5</v>
      </c>
      <c r="AL270">
        <v>22.5</v>
      </c>
      <c r="AM270">
        <v>22.5</v>
      </c>
      <c r="AN270">
        <v>22.5</v>
      </c>
      <c r="AO270">
        <v>22.5</v>
      </c>
      <c r="AP270">
        <v>22.5</v>
      </c>
      <c r="AQ270">
        <v>0</v>
      </c>
      <c r="AR270">
        <v>0</v>
      </c>
      <c r="AS270">
        <v>0</v>
      </c>
      <c r="AT270">
        <v>0</v>
      </c>
      <c r="AU270">
        <v>0</v>
      </c>
      <c r="AV270">
        <v>0</v>
      </c>
      <c r="AW270">
        <v>0</v>
      </c>
      <c r="AX270">
        <v>0</v>
      </c>
      <c r="AY270">
        <v>45</v>
      </c>
      <c r="AZ270">
        <v>45</v>
      </c>
      <c r="BA270">
        <v>45</v>
      </c>
      <c r="BB270">
        <v>45</v>
      </c>
      <c r="BC270">
        <v>45</v>
      </c>
      <c r="BD270">
        <v>45</v>
      </c>
      <c r="BE270">
        <v>45</v>
      </c>
      <c r="BF270">
        <v>45</v>
      </c>
      <c r="BG270">
        <v>0</v>
      </c>
      <c r="BH270">
        <v>0</v>
      </c>
      <c r="BI270">
        <v>0</v>
      </c>
      <c r="BJ270">
        <v>0</v>
      </c>
      <c r="BK270">
        <v>0</v>
      </c>
      <c r="BL270">
        <v>0</v>
      </c>
      <c r="BM270">
        <v>0</v>
      </c>
      <c r="BN270">
        <v>0</v>
      </c>
      <c r="BO270">
        <v>0</v>
      </c>
      <c r="BP270">
        <v>0</v>
      </c>
      <c r="BQ270">
        <v>0</v>
      </c>
      <c r="BR270">
        <v>0</v>
      </c>
      <c r="BS270">
        <v>33</v>
      </c>
      <c r="BT270">
        <v>33</v>
      </c>
    </row>
    <row r="271" spans="1:72" x14ac:dyDescent="0.25">
      <c r="A271">
        <v>345</v>
      </c>
      <c r="B271" t="s">
        <v>445</v>
      </c>
      <c r="C271">
        <v>0</v>
      </c>
      <c r="D271">
        <v>0</v>
      </c>
      <c r="E271">
        <v>0</v>
      </c>
      <c r="F271">
        <v>0.59</v>
      </c>
      <c r="G271">
        <v>0.24</v>
      </c>
      <c r="H271">
        <v>0</v>
      </c>
      <c r="I271">
        <v>0</v>
      </c>
      <c r="J271">
        <v>0</v>
      </c>
      <c r="K271">
        <v>0</v>
      </c>
      <c r="L271">
        <v>0</v>
      </c>
      <c r="M271">
        <v>0</v>
      </c>
      <c r="N271">
        <v>0</v>
      </c>
      <c r="O271">
        <v>0</v>
      </c>
      <c r="P271">
        <v>0</v>
      </c>
      <c r="Q271">
        <v>0</v>
      </c>
      <c r="R271">
        <v>0.76</v>
      </c>
      <c r="S271">
        <v>0</v>
      </c>
      <c r="T271">
        <v>0</v>
      </c>
      <c r="U271">
        <v>0</v>
      </c>
      <c r="V271">
        <v>0</v>
      </c>
      <c r="W271">
        <v>0</v>
      </c>
      <c r="X271">
        <v>0</v>
      </c>
      <c r="Y271">
        <v>0</v>
      </c>
      <c r="Z271">
        <v>0</v>
      </c>
      <c r="AA271">
        <v>0</v>
      </c>
      <c r="AB271">
        <v>0</v>
      </c>
      <c r="AC271">
        <v>0</v>
      </c>
      <c r="AD271">
        <v>0</v>
      </c>
      <c r="AE271">
        <v>0</v>
      </c>
      <c r="AF271">
        <v>0</v>
      </c>
      <c r="AG271">
        <v>0</v>
      </c>
      <c r="AH271">
        <v>0</v>
      </c>
      <c r="AI271">
        <v>100</v>
      </c>
      <c r="AJ271">
        <v>100</v>
      </c>
      <c r="AK271">
        <v>100</v>
      </c>
      <c r="AL271">
        <v>99.41</v>
      </c>
      <c r="AM271">
        <v>99.76</v>
      </c>
      <c r="AN271">
        <v>100</v>
      </c>
      <c r="AO271">
        <v>100</v>
      </c>
      <c r="AP271">
        <v>100</v>
      </c>
      <c r="AQ271">
        <v>100</v>
      </c>
      <c r="AR271">
        <v>100</v>
      </c>
      <c r="AS271">
        <v>100</v>
      </c>
      <c r="AT271">
        <v>100</v>
      </c>
      <c r="AU271">
        <v>100</v>
      </c>
      <c r="AV271">
        <v>100</v>
      </c>
      <c r="AW271">
        <v>100</v>
      </c>
      <c r="AX271">
        <v>99.24</v>
      </c>
      <c r="AY271">
        <v>10</v>
      </c>
      <c r="AZ271">
        <v>10</v>
      </c>
      <c r="BA271">
        <v>10</v>
      </c>
      <c r="BB271">
        <v>10</v>
      </c>
      <c r="BC271">
        <v>10</v>
      </c>
      <c r="BD271">
        <v>10</v>
      </c>
      <c r="BE271">
        <v>10</v>
      </c>
      <c r="BF271">
        <v>10</v>
      </c>
      <c r="BG271">
        <v>40</v>
      </c>
      <c r="BH271">
        <v>40</v>
      </c>
      <c r="BI271">
        <v>40</v>
      </c>
      <c r="BJ271">
        <v>40</v>
      </c>
      <c r="BK271">
        <v>40</v>
      </c>
      <c r="BL271">
        <v>40</v>
      </c>
      <c r="BM271">
        <v>40</v>
      </c>
      <c r="BN271">
        <v>40</v>
      </c>
      <c r="BO271">
        <v>0</v>
      </c>
      <c r="BP271">
        <v>0</v>
      </c>
      <c r="BQ271">
        <v>0</v>
      </c>
      <c r="BR271">
        <v>5</v>
      </c>
      <c r="BS271">
        <v>81</v>
      </c>
      <c r="BT271">
        <v>33</v>
      </c>
    </row>
    <row r="272" spans="1:72" x14ac:dyDescent="0.25">
      <c r="A272">
        <v>346</v>
      </c>
      <c r="B272" t="s">
        <v>446</v>
      </c>
      <c r="C272">
        <v>0</v>
      </c>
      <c r="D272">
        <v>0</v>
      </c>
      <c r="E272">
        <v>0</v>
      </c>
      <c r="F272">
        <v>0</v>
      </c>
      <c r="G272">
        <v>0</v>
      </c>
      <c r="H272">
        <v>0</v>
      </c>
      <c r="I272">
        <v>0</v>
      </c>
      <c r="J272">
        <v>0</v>
      </c>
      <c r="K272">
        <v>0</v>
      </c>
      <c r="L272">
        <v>0</v>
      </c>
      <c r="M272">
        <v>0</v>
      </c>
      <c r="N272">
        <v>0</v>
      </c>
      <c r="O272">
        <v>0</v>
      </c>
      <c r="P272">
        <v>0</v>
      </c>
      <c r="Q272">
        <v>0</v>
      </c>
      <c r="R272">
        <v>0</v>
      </c>
      <c r="S272">
        <v>0</v>
      </c>
      <c r="T272">
        <v>0</v>
      </c>
      <c r="U272">
        <v>0</v>
      </c>
      <c r="V272">
        <v>0</v>
      </c>
      <c r="W272">
        <v>0</v>
      </c>
      <c r="X272">
        <v>0</v>
      </c>
      <c r="Y272">
        <v>0</v>
      </c>
      <c r="Z272">
        <v>0</v>
      </c>
      <c r="AA272">
        <v>0</v>
      </c>
      <c r="AB272">
        <v>0</v>
      </c>
      <c r="AC272">
        <v>0</v>
      </c>
      <c r="AD272">
        <v>0</v>
      </c>
      <c r="AE272">
        <v>0</v>
      </c>
      <c r="AF272">
        <v>0</v>
      </c>
      <c r="AG272">
        <v>0</v>
      </c>
      <c r="AH272">
        <v>0</v>
      </c>
      <c r="AI272">
        <v>104</v>
      </c>
      <c r="AJ272">
        <v>104</v>
      </c>
      <c r="AK272">
        <v>104</v>
      </c>
      <c r="AL272">
        <v>104</v>
      </c>
      <c r="AM272">
        <v>104</v>
      </c>
      <c r="AN272">
        <v>104</v>
      </c>
      <c r="AO272">
        <v>104</v>
      </c>
      <c r="AP272">
        <v>104</v>
      </c>
      <c r="AQ272">
        <v>100</v>
      </c>
      <c r="AR272">
        <v>100</v>
      </c>
      <c r="AS272">
        <v>100</v>
      </c>
      <c r="AT272">
        <v>100</v>
      </c>
      <c r="AU272">
        <v>100</v>
      </c>
      <c r="AV272">
        <v>100</v>
      </c>
      <c r="AW272">
        <v>100</v>
      </c>
      <c r="AX272">
        <v>100</v>
      </c>
      <c r="AY272">
        <v>100</v>
      </c>
      <c r="AZ272">
        <v>100</v>
      </c>
      <c r="BA272">
        <v>100</v>
      </c>
      <c r="BB272">
        <v>100</v>
      </c>
      <c r="BC272">
        <v>100</v>
      </c>
      <c r="BD272">
        <v>100</v>
      </c>
      <c r="BE272">
        <v>100</v>
      </c>
      <c r="BF272">
        <v>100</v>
      </c>
      <c r="BG272">
        <v>27.5</v>
      </c>
      <c r="BH272">
        <v>27.5</v>
      </c>
      <c r="BI272">
        <v>27.5</v>
      </c>
      <c r="BJ272">
        <v>27.5</v>
      </c>
      <c r="BK272">
        <v>27.5</v>
      </c>
      <c r="BL272">
        <v>27.5</v>
      </c>
      <c r="BM272">
        <v>27.5</v>
      </c>
      <c r="BN272">
        <v>27.5</v>
      </c>
      <c r="BO272">
        <v>4</v>
      </c>
      <c r="BP272">
        <v>0</v>
      </c>
      <c r="BQ272">
        <v>0</v>
      </c>
      <c r="BR272">
        <v>0</v>
      </c>
      <c r="BS272">
        <v>35</v>
      </c>
      <c r="BT272">
        <v>33</v>
      </c>
    </row>
    <row r="273" spans="1:72" x14ac:dyDescent="0.25">
      <c r="A273">
        <v>347</v>
      </c>
      <c r="B273" t="s">
        <v>447</v>
      </c>
      <c r="C273">
        <v>0</v>
      </c>
      <c r="D273">
        <v>0</v>
      </c>
      <c r="E273">
        <v>0</v>
      </c>
      <c r="F273">
        <v>0</v>
      </c>
      <c r="G273">
        <v>0</v>
      </c>
      <c r="H273">
        <v>0</v>
      </c>
      <c r="I273">
        <v>0</v>
      </c>
      <c r="J273">
        <v>0</v>
      </c>
      <c r="K273">
        <v>0</v>
      </c>
      <c r="L273">
        <v>0</v>
      </c>
      <c r="M273">
        <v>0</v>
      </c>
      <c r="N273">
        <v>0</v>
      </c>
      <c r="O273">
        <v>0</v>
      </c>
      <c r="P273">
        <v>0</v>
      </c>
      <c r="Q273">
        <v>0</v>
      </c>
      <c r="R273">
        <v>0</v>
      </c>
      <c r="S273">
        <v>0</v>
      </c>
      <c r="T273">
        <v>0</v>
      </c>
      <c r="U273">
        <v>0</v>
      </c>
      <c r="V273">
        <v>0</v>
      </c>
      <c r="W273">
        <v>0</v>
      </c>
      <c r="X273">
        <v>0</v>
      </c>
      <c r="Y273">
        <v>0</v>
      </c>
      <c r="Z273">
        <v>0</v>
      </c>
      <c r="AA273">
        <v>0</v>
      </c>
      <c r="AB273">
        <v>0</v>
      </c>
      <c r="AC273">
        <v>0</v>
      </c>
      <c r="AD273">
        <v>0</v>
      </c>
      <c r="AE273">
        <v>0</v>
      </c>
      <c r="AF273">
        <v>0</v>
      </c>
      <c r="AG273">
        <v>0</v>
      </c>
      <c r="AH273">
        <v>0</v>
      </c>
      <c r="AI273">
        <v>31.5</v>
      </c>
      <c r="AJ273">
        <v>31.5</v>
      </c>
      <c r="AK273">
        <v>31.5</v>
      </c>
      <c r="AL273">
        <v>31.5</v>
      </c>
      <c r="AM273">
        <v>31.5</v>
      </c>
      <c r="AN273">
        <v>31.5</v>
      </c>
      <c r="AO273">
        <v>31.5</v>
      </c>
      <c r="AP273">
        <v>31.5</v>
      </c>
      <c r="AQ273">
        <v>0</v>
      </c>
      <c r="AR273">
        <v>0</v>
      </c>
      <c r="AS273">
        <v>0</v>
      </c>
      <c r="AT273">
        <v>0</v>
      </c>
      <c r="AU273">
        <v>0</v>
      </c>
      <c r="AV273">
        <v>0</v>
      </c>
      <c r="AW273">
        <v>0</v>
      </c>
      <c r="AX273">
        <v>0</v>
      </c>
      <c r="AY273">
        <v>47</v>
      </c>
      <c r="AZ273">
        <v>47</v>
      </c>
      <c r="BA273">
        <v>47</v>
      </c>
      <c r="BB273">
        <v>47</v>
      </c>
      <c r="BC273">
        <v>47</v>
      </c>
      <c r="BD273">
        <v>47</v>
      </c>
      <c r="BE273">
        <v>47</v>
      </c>
      <c r="BF273">
        <v>47</v>
      </c>
      <c r="BG273">
        <v>0</v>
      </c>
      <c r="BH273">
        <v>0</v>
      </c>
      <c r="BI273">
        <v>0</v>
      </c>
      <c r="BJ273">
        <v>0</v>
      </c>
      <c r="BK273">
        <v>0</v>
      </c>
      <c r="BL273">
        <v>0</v>
      </c>
      <c r="BM273">
        <v>0</v>
      </c>
      <c r="BN273">
        <v>0</v>
      </c>
      <c r="BO273">
        <v>9</v>
      </c>
      <c r="BP273">
        <v>0</v>
      </c>
      <c r="BQ273">
        <v>2</v>
      </c>
      <c r="BR273">
        <v>0</v>
      </c>
      <c r="BS273">
        <v>33</v>
      </c>
      <c r="BT273">
        <v>33</v>
      </c>
    </row>
    <row r="274" spans="1:72" x14ac:dyDescent="0.25">
      <c r="A274">
        <v>349</v>
      </c>
      <c r="B274" t="s">
        <v>448</v>
      </c>
      <c r="C274">
        <v>0</v>
      </c>
      <c r="D274">
        <v>0</v>
      </c>
      <c r="E274">
        <v>0</v>
      </c>
      <c r="F274">
        <v>0</v>
      </c>
      <c r="G274">
        <v>0</v>
      </c>
      <c r="H274">
        <v>0</v>
      </c>
      <c r="I274">
        <v>0</v>
      </c>
      <c r="J274">
        <v>0</v>
      </c>
      <c r="K274">
        <v>0</v>
      </c>
      <c r="L274">
        <v>0</v>
      </c>
      <c r="M274">
        <v>0</v>
      </c>
      <c r="N274">
        <v>0</v>
      </c>
      <c r="O274">
        <v>0</v>
      </c>
      <c r="P274">
        <v>0</v>
      </c>
      <c r="Q274">
        <v>0</v>
      </c>
      <c r="R274">
        <v>0</v>
      </c>
      <c r="S274">
        <v>0</v>
      </c>
      <c r="T274">
        <v>0</v>
      </c>
      <c r="U274">
        <v>0</v>
      </c>
      <c r="V274">
        <v>0</v>
      </c>
      <c r="W274">
        <v>0</v>
      </c>
      <c r="X274">
        <v>0</v>
      </c>
      <c r="Y274">
        <v>0</v>
      </c>
      <c r="Z274">
        <v>0</v>
      </c>
      <c r="AA274">
        <v>0.52</v>
      </c>
      <c r="AB274">
        <v>0</v>
      </c>
      <c r="AC274">
        <v>0</v>
      </c>
      <c r="AD274">
        <v>0</v>
      </c>
      <c r="AE274">
        <v>0</v>
      </c>
      <c r="AF274">
        <v>0.21</v>
      </c>
      <c r="AG274">
        <v>0</v>
      </c>
      <c r="AH274">
        <v>0</v>
      </c>
      <c r="AI274">
        <v>100</v>
      </c>
      <c r="AJ274">
        <v>100</v>
      </c>
      <c r="AK274">
        <v>100</v>
      </c>
      <c r="AL274">
        <v>100</v>
      </c>
      <c r="AM274">
        <v>100</v>
      </c>
      <c r="AN274">
        <v>100</v>
      </c>
      <c r="AO274">
        <v>100</v>
      </c>
      <c r="AP274">
        <v>100</v>
      </c>
      <c r="AQ274">
        <v>37.5</v>
      </c>
      <c r="AR274">
        <v>37.5</v>
      </c>
      <c r="AS274">
        <v>37.5</v>
      </c>
      <c r="AT274">
        <v>37.5</v>
      </c>
      <c r="AU274">
        <v>37.5</v>
      </c>
      <c r="AV274">
        <v>37.5</v>
      </c>
      <c r="AW274">
        <v>37.5</v>
      </c>
      <c r="AX274">
        <v>37.5</v>
      </c>
      <c r="AY274">
        <v>5</v>
      </c>
      <c r="AZ274">
        <v>5</v>
      </c>
      <c r="BA274">
        <v>5</v>
      </c>
      <c r="BB274">
        <v>5</v>
      </c>
      <c r="BC274">
        <v>5</v>
      </c>
      <c r="BD274">
        <v>5</v>
      </c>
      <c r="BE274">
        <v>5</v>
      </c>
      <c r="BF274">
        <v>5</v>
      </c>
      <c r="BG274">
        <v>99.48</v>
      </c>
      <c r="BH274">
        <v>100</v>
      </c>
      <c r="BI274">
        <v>100</v>
      </c>
      <c r="BJ274">
        <v>100</v>
      </c>
      <c r="BK274">
        <v>100</v>
      </c>
      <c r="BL274">
        <v>99.79</v>
      </c>
      <c r="BM274">
        <v>100</v>
      </c>
      <c r="BN274">
        <v>100</v>
      </c>
      <c r="BO274">
        <v>0</v>
      </c>
      <c r="BP274">
        <v>0</v>
      </c>
      <c r="BQ274">
        <v>0</v>
      </c>
      <c r="BR274">
        <v>0</v>
      </c>
      <c r="BS274">
        <v>42</v>
      </c>
      <c r="BT274">
        <v>42</v>
      </c>
    </row>
    <row r="275" spans="1:72" x14ac:dyDescent="0.25">
      <c r="A275">
        <v>352</v>
      </c>
      <c r="B275" t="s">
        <v>449</v>
      </c>
      <c r="C275">
        <v>0</v>
      </c>
      <c r="D275">
        <v>0</v>
      </c>
      <c r="E275">
        <v>0</v>
      </c>
      <c r="F275">
        <v>0</v>
      </c>
      <c r="G275">
        <v>0</v>
      </c>
      <c r="H275">
        <v>0</v>
      </c>
      <c r="I275">
        <v>0</v>
      </c>
      <c r="J275">
        <v>0</v>
      </c>
      <c r="K275">
        <v>0</v>
      </c>
      <c r="L275">
        <v>0</v>
      </c>
      <c r="M275">
        <v>0</v>
      </c>
      <c r="N275">
        <v>0</v>
      </c>
      <c r="O275">
        <v>0</v>
      </c>
      <c r="P275">
        <v>0</v>
      </c>
      <c r="Q275">
        <v>0</v>
      </c>
      <c r="R275">
        <v>0</v>
      </c>
      <c r="S275">
        <v>0</v>
      </c>
      <c r="T275">
        <v>0</v>
      </c>
      <c r="U275">
        <v>0</v>
      </c>
      <c r="V275">
        <v>0</v>
      </c>
      <c r="W275">
        <v>0</v>
      </c>
      <c r="X275">
        <v>0</v>
      </c>
      <c r="Y275">
        <v>0</v>
      </c>
      <c r="Z275">
        <v>0</v>
      </c>
      <c r="AA275">
        <v>0</v>
      </c>
      <c r="AB275">
        <v>0</v>
      </c>
      <c r="AC275">
        <v>0</v>
      </c>
      <c r="AD275">
        <v>0</v>
      </c>
      <c r="AE275">
        <v>0</v>
      </c>
      <c r="AF275">
        <v>0</v>
      </c>
      <c r="AG275">
        <v>0</v>
      </c>
      <c r="AH275">
        <v>0</v>
      </c>
      <c r="AI275">
        <v>45</v>
      </c>
      <c r="AJ275">
        <v>45</v>
      </c>
      <c r="AK275">
        <v>45</v>
      </c>
      <c r="AL275">
        <v>45</v>
      </c>
      <c r="AM275">
        <v>45</v>
      </c>
      <c r="AN275">
        <v>45</v>
      </c>
      <c r="AO275">
        <v>45</v>
      </c>
      <c r="AP275">
        <v>45</v>
      </c>
      <c r="AQ275">
        <v>75</v>
      </c>
      <c r="AR275">
        <v>75</v>
      </c>
      <c r="AS275">
        <v>75</v>
      </c>
      <c r="AT275">
        <v>75</v>
      </c>
      <c r="AU275">
        <v>75</v>
      </c>
      <c r="AV275">
        <v>75</v>
      </c>
      <c r="AW275">
        <v>75</v>
      </c>
      <c r="AX275">
        <v>75</v>
      </c>
      <c r="AY275">
        <v>0</v>
      </c>
      <c r="AZ275">
        <v>0</v>
      </c>
      <c r="BA275">
        <v>0</v>
      </c>
      <c r="BB275">
        <v>0</v>
      </c>
      <c r="BC275">
        <v>0</v>
      </c>
      <c r="BD275">
        <v>0</v>
      </c>
      <c r="BE275">
        <v>0</v>
      </c>
      <c r="BF275">
        <v>0</v>
      </c>
      <c r="BG275">
        <v>12.5</v>
      </c>
      <c r="BH275">
        <v>12.5</v>
      </c>
      <c r="BI275">
        <v>12.5</v>
      </c>
      <c r="BJ275">
        <v>12.5</v>
      </c>
      <c r="BK275">
        <v>12.5</v>
      </c>
      <c r="BL275">
        <v>12.5</v>
      </c>
      <c r="BM275">
        <v>12.5</v>
      </c>
      <c r="BN275">
        <v>12.5</v>
      </c>
      <c r="BO275">
        <v>0</v>
      </c>
      <c r="BP275">
        <v>5</v>
      </c>
      <c r="BQ275">
        <v>0</v>
      </c>
      <c r="BR275">
        <v>0</v>
      </c>
      <c r="BS275">
        <v>58</v>
      </c>
      <c r="BT275">
        <v>42</v>
      </c>
    </row>
    <row r="276" spans="1:72" x14ac:dyDescent="0.25">
      <c r="A276">
        <v>353</v>
      </c>
      <c r="B276" t="s">
        <v>450</v>
      </c>
      <c r="C276">
        <v>0</v>
      </c>
      <c r="D276">
        <v>0</v>
      </c>
      <c r="E276">
        <v>0</v>
      </c>
      <c r="F276">
        <v>0.77</v>
      </c>
      <c r="G276">
        <v>0</v>
      </c>
      <c r="H276">
        <v>0</v>
      </c>
      <c r="I276">
        <v>0</v>
      </c>
      <c r="J276">
        <v>0</v>
      </c>
      <c r="K276">
        <v>0</v>
      </c>
      <c r="L276">
        <v>0</v>
      </c>
      <c r="M276">
        <v>0</v>
      </c>
      <c r="N276">
        <v>0</v>
      </c>
      <c r="O276">
        <v>0</v>
      </c>
      <c r="P276">
        <v>0</v>
      </c>
      <c r="Q276">
        <v>0</v>
      </c>
      <c r="R276">
        <v>0</v>
      </c>
      <c r="S276">
        <v>0</v>
      </c>
      <c r="T276">
        <v>0</v>
      </c>
      <c r="U276">
        <v>0</v>
      </c>
      <c r="V276">
        <v>0</v>
      </c>
      <c r="W276">
        <v>0</v>
      </c>
      <c r="X276">
        <v>0</v>
      </c>
      <c r="Y276">
        <v>0</v>
      </c>
      <c r="Z276">
        <v>0</v>
      </c>
      <c r="AA276">
        <v>0</v>
      </c>
      <c r="AB276">
        <v>0</v>
      </c>
      <c r="AC276">
        <v>0</v>
      </c>
      <c r="AD276">
        <v>0</v>
      </c>
      <c r="AE276">
        <v>0</v>
      </c>
      <c r="AF276">
        <v>0</v>
      </c>
      <c r="AG276">
        <v>0</v>
      </c>
      <c r="AH276">
        <v>0</v>
      </c>
      <c r="AI276">
        <v>100</v>
      </c>
      <c r="AJ276">
        <v>100</v>
      </c>
      <c r="AK276">
        <v>100</v>
      </c>
      <c r="AL276">
        <v>99.23</v>
      </c>
      <c r="AM276">
        <v>100</v>
      </c>
      <c r="AN276">
        <v>100</v>
      </c>
      <c r="AO276">
        <v>100</v>
      </c>
      <c r="AP276">
        <v>100</v>
      </c>
      <c r="AQ276">
        <v>100</v>
      </c>
      <c r="AR276">
        <v>100</v>
      </c>
      <c r="AS276">
        <v>100</v>
      </c>
      <c r="AT276">
        <v>100</v>
      </c>
      <c r="AU276">
        <v>100</v>
      </c>
      <c r="AV276">
        <v>100</v>
      </c>
      <c r="AW276">
        <v>100</v>
      </c>
      <c r="AX276">
        <v>100</v>
      </c>
      <c r="AY276">
        <v>10</v>
      </c>
      <c r="AZ276">
        <v>10</v>
      </c>
      <c r="BA276">
        <v>10</v>
      </c>
      <c r="BB276">
        <v>10</v>
      </c>
      <c r="BC276">
        <v>10</v>
      </c>
      <c r="BD276">
        <v>10</v>
      </c>
      <c r="BE276">
        <v>10</v>
      </c>
      <c r="BF276">
        <v>10</v>
      </c>
      <c r="BG276">
        <v>35</v>
      </c>
      <c r="BH276">
        <v>35</v>
      </c>
      <c r="BI276">
        <v>35</v>
      </c>
      <c r="BJ276">
        <v>35</v>
      </c>
      <c r="BK276">
        <v>35</v>
      </c>
      <c r="BL276">
        <v>35</v>
      </c>
      <c r="BM276">
        <v>35</v>
      </c>
      <c r="BN276">
        <v>35</v>
      </c>
      <c r="BO276">
        <v>0</v>
      </c>
      <c r="BP276">
        <v>0</v>
      </c>
      <c r="BQ276">
        <v>0</v>
      </c>
      <c r="BR276">
        <v>0</v>
      </c>
      <c r="BS276">
        <v>81</v>
      </c>
      <c r="BT276">
        <v>42</v>
      </c>
    </row>
    <row r="277" spans="1:72" x14ac:dyDescent="0.25">
      <c r="A277">
        <v>355</v>
      </c>
      <c r="B277" t="s">
        <v>451</v>
      </c>
      <c r="C277">
        <v>4.4400000000000004</v>
      </c>
      <c r="D277">
        <v>8.84</v>
      </c>
      <c r="E277">
        <v>1.37</v>
      </c>
      <c r="F277">
        <v>0.15</v>
      </c>
      <c r="G277">
        <v>0.67</v>
      </c>
      <c r="H277">
        <v>2.92</v>
      </c>
      <c r="I277">
        <v>0</v>
      </c>
      <c r="J277">
        <v>1.02</v>
      </c>
      <c r="K277">
        <v>0.66</v>
      </c>
      <c r="L277">
        <v>0</v>
      </c>
      <c r="M277">
        <v>0</v>
      </c>
      <c r="N277">
        <v>0</v>
      </c>
      <c r="O277">
        <v>0</v>
      </c>
      <c r="P277">
        <v>0</v>
      </c>
      <c r="Q277">
        <v>0</v>
      </c>
      <c r="R277">
        <v>6.94</v>
      </c>
      <c r="S277">
        <v>0</v>
      </c>
      <c r="T277">
        <v>1.46</v>
      </c>
      <c r="U277">
        <v>0</v>
      </c>
      <c r="V277">
        <v>0</v>
      </c>
      <c r="W277">
        <v>0</v>
      </c>
      <c r="X277">
        <v>0</v>
      </c>
      <c r="Y277">
        <v>0</v>
      </c>
      <c r="Z277">
        <v>0</v>
      </c>
      <c r="AA277">
        <v>1.35</v>
      </c>
      <c r="AB277">
        <v>0</v>
      </c>
      <c r="AC277">
        <v>0</v>
      </c>
      <c r="AD277">
        <v>0</v>
      </c>
      <c r="AE277">
        <v>0</v>
      </c>
      <c r="AF277">
        <v>7.45</v>
      </c>
      <c r="AG277">
        <v>0</v>
      </c>
      <c r="AH277">
        <v>0</v>
      </c>
      <c r="AI277">
        <v>95.56</v>
      </c>
      <c r="AJ277">
        <v>91.16</v>
      </c>
      <c r="AK277">
        <v>98.63</v>
      </c>
      <c r="AL277">
        <v>99.85</v>
      </c>
      <c r="AM277">
        <v>99.33</v>
      </c>
      <c r="AN277">
        <v>97.08</v>
      </c>
      <c r="AO277">
        <v>100</v>
      </c>
      <c r="AP277">
        <v>98.98</v>
      </c>
      <c r="AQ277">
        <v>36.840000000000003</v>
      </c>
      <c r="AR277">
        <v>37.5</v>
      </c>
      <c r="AS277">
        <v>37.5</v>
      </c>
      <c r="AT277">
        <v>37.5</v>
      </c>
      <c r="AU277">
        <v>37.5</v>
      </c>
      <c r="AV277">
        <v>37.5</v>
      </c>
      <c r="AW277">
        <v>37.5</v>
      </c>
      <c r="AX277">
        <v>30.56</v>
      </c>
      <c r="AY277">
        <v>5</v>
      </c>
      <c r="AZ277">
        <v>3.54</v>
      </c>
      <c r="BA277">
        <v>5</v>
      </c>
      <c r="BB277">
        <v>5</v>
      </c>
      <c r="BC277">
        <v>5</v>
      </c>
      <c r="BD277">
        <v>5</v>
      </c>
      <c r="BE277">
        <v>5</v>
      </c>
      <c r="BF277">
        <v>5</v>
      </c>
      <c r="BG277">
        <v>98.65</v>
      </c>
      <c r="BH277">
        <v>100</v>
      </c>
      <c r="BI277">
        <v>100</v>
      </c>
      <c r="BJ277">
        <v>100</v>
      </c>
      <c r="BK277">
        <v>100</v>
      </c>
      <c r="BL277">
        <v>92.55</v>
      </c>
      <c r="BM277">
        <v>100</v>
      </c>
      <c r="BN277">
        <v>100</v>
      </c>
      <c r="BO277">
        <v>0</v>
      </c>
      <c r="BP277">
        <v>0</v>
      </c>
      <c r="BQ277">
        <v>0</v>
      </c>
      <c r="BR277">
        <v>0</v>
      </c>
      <c r="BS277">
        <v>42</v>
      </c>
      <c r="BT277">
        <v>42</v>
      </c>
    </row>
    <row r="278" spans="1:72" x14ac:dyDescent="0.25">
      <c r="A278">
        <v>356</v>
      </c>
      <c r="B278" t="s">
        <v>452</v>
      </c>
      <c r="C278">
        <v>17.71</v>
      </c>
      <c r="D278">
        <v>25</v>
      </c>
      <c r="E278">
        <v>25</v>
      </c>
      <c r="F278">
        <v>20.59</v>
      </c>
      <c r="G278">
        <v>13.77</v>
      </c>
      <c r="H278">
        <v>11.9</v>
      </c>
      <c r="I278">
        <v>0.42</v>
      </c>
      <c r="J278">
        <v>8.17</v>
      </c>
      <c r="K278">
        <v>2.48</v>
      </c>
      <c r="L278">
        <v>1.0900000000000001</v>
      </c>
      <c r="M278">
        <v>0</v>
      </c>
      <c r="N278">
        <v>0</v>
      </c>
      <c r="O278">
        <v>0.28999999999999998</v>
      </c>
      <c r="P278">
        <v>0</v>
      </c>
      <c r="Q278">
        <v>0</v>
      </c>
      <c r="R278">
        <v>16.940000000000001</v>
      </c>
      <c r="S278">
        <v>0</v>
      </c>
      <c r="T278">
        <v>4.3499999999999996</v>
      </c>
      <c r="U278">
        <v>0.94</v>
      </c>
      <c r="V278">
        <v>0</v>
      </c>
      <c r="W278">
        <v>0</v>
      </c>
      <c r="X278">
        <v>0</v>
      </c>
      <c r="Y278">
        <v>0</v>
      </c>
      <c r="Z278">
        <v>0</v>
      </c>
      <c r="AA278">
        <v>5.22</v>
      </c>
      <c r="AB278">
        <v>0</v>
      </c>
      <c r="AC278">
        <v>0</v>
      </c>
      <c r="AD278">
        <v>0</v>
      </c>
      <c r="AE278">
        <v>0</v>
      </c>
      <c r="AF278">
        <v>1.37</v>
      </c>
      <c r="AG278">
        <v>0</v>
      </c>
      <c r="AH278">
        <v>0</v>
      </c>
      <c r="AI278">
        <v>96.29</v>
      </c>
      <c r="AJ278">
        <v>89</v>
      </c>
      <c r="AK278">
        <v>89</v>
      </c>
      <c r="AL278">
        <v>93.41</v>
      </c>
      <c r="AM278">
        <v>100.23</v>
      </c>
      <c r="AN278">
        <v>102.1</v>
      </c>
      <c r="AO278">
        <v>113.58</v>
      </c>
      <c r="AP278">
        <v>105.83</v>
      </c>
      <c r="AQ278">
        <v>35.020000000000003</v>
      </c>
      <c r="AR278">
        <v>36.409999999999997</v>
      </c>
      <c r="AS278">
        <v>37.5</v>
      </c>
      <c r="AT278">
        <v>37.5</v>
      </c>
      <c r="AU278">
        <v>37.21</v>
      </c>
      <c r="AV278">
        <v>37.5</v>
      </c>
      <c r="AW278">
        <v>37.5</v>
      </c>
      <c r="AX278">
        <v>20.56</v>
      </c>
      <c r="AY278">
        <v>5</v>
      </c>
      <c r="AZ278">
        <v>0.65</v>
      </c>
      <c r="BA278">
        <v>4.0599999999999996</v>
      </c>
      <c r="BB278">
        <v>5</v>
      </c>
      <c r="BC278">
        <v>5</v>
      </c>
      <c r="BD278">
        <v>5</v>
      </c>
      <c r="BE278">
        <v>5</v>
      </c>
      <c r="BF278">
        <v>5</v>
      </c>
      <c r="BG278">
        <v>94.78</v>
      </c>
      <c r="BH278">
        <v>100</v>
      </c>
      <c r="BI278">
        <v>100</v>
      </c>
      <c r="BJ278">
        <v>100</v>
      </c>
      <c r="BK278">
        <v>100</v>
      </c>
      <c r="BL278">
        <v>98.63</v>
      </c>
      <c r="BM278">
        <v>100</v>
      </c>
      <c r="BN278">
        <v>100</v>
      </c>
      <c r="BO278">
        <v>14</v>
      </c>
      <c r="BP278">
        <v>0</v>
      </c>
      <c r="BQ278">
        <v>0</v>
      </c>
      <c r="BR278">
        <v>0</v>
      </c>
      <c r="BS278">
        <v>42</v>
      </c>
      <c r="BT278">
        <v>42</v>
      </c>
    </row>
    <row r="279" spans="1:72" x14ac:dyDescent="0.25">
      <c r="A279">
        <v>358</v>
      </c>
      <c r="B279" t="s">
        <v>453</v>
      </c>
      <c r="C279">
        <v>2.5299999999999998</v>
      </c>
      <c r="D279">
        <v>5.12</v>
      </c>
      <c r="E279">
        <v>10.11</v>
      </c>
      <c r="F279">
        <v>1.29</v>
      </c>
      <c r="G279">
        <v>1.03</v>
      </c>
      <c r="H279">
        <v>3.35</v>
      </c>
      <c r="I279">
        <v>0</v>
      </c>
      <c r="J279">
        <v>0.41</v>
      </c>
      <c r="K279">
        <v>0</v>
      </c>
      <c r="L279">
        <v>0</v>
      </c>
      <c r="M279">
        <v>0</v>
      </c>
      <c r="N279">
        <v>0</v>
      </c>
      <c r="O279">
        <v>0</v>
      </c>
      <c r="P279">
        <v>0</v>
      </c>
      <c r="Q279">
        <v>0</v>
      </c>
      <c r="R279">
        <v>2.91</v>
      </c>
      <c r="S279">
        <v>0</v>
      </c>
      <c r="T279">
        <v>0</v>
      </c>
      <c r="U279">
        <v>0</v>
      </c>
      <c r="V279">
        <v>0</v>
      </c>
      <c r="W279">
        <v>0</v>
      </c>
      <c r="X279">
        <v>0</v>
      </c>
      <c r="Y279">
        <v>0</v>
      </c>
      <c r="Z279">
        <v>0</v>
      </c>
      <c r="AA279">
        <v>14.47</v>
      </c>
      <c r="AB279">
        <v>0.89</v>
      </c>
      <c r="AC279">
        <v>0</v>
      </c>
      <c r="AD279">
        <v>0</v>
      </c>
      <c r="AE279">
        <v>0</v>
      </c>
      <c r="AF279">
        <v>25</v>
      </c>
      <c r="AG279">
        <v>0</v>
      </c>
      <c r="AH279">
        <v>0</v>
      </c>
      <c r="AI279">
        <v>97.47</v>
      </c>
      <c r="AJ279">
        <v>94.88</v>
      </c>
      <c r="AK279">
        <v>89.89</v>
      </c>
      <c r="AL279">
        <v>98.71</v>
      </c>
      <c r="AM279">
        <v>98.97</v>
      </c>
      <c r="AN279">
        <v>96.65</v>
      </c>
      <c r="AO279">
        <v>100</v>
      </c>
      <c r="AP279">
        <v>99.59</v>
      </c>
      <c r="AQ279">
        <v>37.5</v>
      </c>
      <c r="AR279">
        <v>37.5</v>
      </c>
      <c r="AS279">
        <v>37.5</v>
      </c>
      <c r="AT279">
        <v>37.5</v>
      </c>
      <c r="AU279">
        <v>37.5</v>
      </c>
      <c r="AV279">
        <v>37.5</v>
      </c>
      <c r="AW279">
        <v>37.5</v>
      </c>
      <c r="AX279">
        <v>34.590000000000003</v>
      </c>
      <c r="AY279">
        <v>5</v>
      </c>
      <c r="AZ279">
        <v>5</v>
      </c>
      <c r="BA279">
        <v>5</v>
      </c>
      <c r="BB279">
        <v>5</v>
      </c>
      <c r="BC279">
        <v>5</v>
      </c>
      <c r="BD279">
        <v>5</v>
      </c>
      <c r="BE279">
        <v>5</v>
      </c>
      <c r="BF279">
        <v>5</v>
      </c>
      <c r="BG279">
        <v>94.53</v>
      </c>
      <c r="BH279">
        <v>108.11</v>
      </c>
      <c r="BI279">
        <v>109</v>
      </c>
      <c r="BJ279">
        <v>109</v>
      </c>
      <c r="BK279">
        <v>109</v>
      </c>
      <c r="BL279">
        <v>84</v>
      </c>
      <c r="BM279">
        <v>109</v>
      </c>
      <c r="BN279">
        <v>109</v>
      </c>
      <c r="BO279">
        <v>0</v>
      </c>
      <c r="BP279">
        <v>0</v>
      </c>
      <c r="BQ279">
        <v>0</v>
      </c>
      <c r="BR279">
        <v>9</v>
      </c>
      <c r="BS279">
        <v>42</v>
      </c>
      <c r="BT279">
        <v>42</v>
      </c>
    </row>
    <row r="280" spans="1:72" x14ac:dyDescent="0.25">
      <c r="A280">
        <v>361</v>
      </c>
      <c r="B280" t="s">
        <v>454</v>
      </c>
      <c r="C280">
        <v>0</v>
      </c>
      <c r="D280">
        <v>0</v>
      </c>
      <c r="E280">
        <v>0</v>
      </c>
      <c r="F280">
        <v>0</v>
      </c>
      <c r="G280">
        <v>0</v>
      </c>
      <c r="H280">
        <v>0</v>
      </c>
      <c r="I280">
        <v>0</v>
      </c>
      <c r="J280">
        <v>0</v>
      </c>
      <c r="K280">
        <v>0</v>
      </c>
      <c r="L280">
        <v>0</v>
      </c>
      <c r="M280">
        <v>0</v>
      </c>
      <c r="N280">
        <v>0</v>
      </c>
      <c r="O280">
        <v>0</v>
      </c>
      <c r="P280">
        <v>0</v>
      </c>
      <c r="Q280">
        <v>0</v>
      </c>
      <c r="R280">
        <v>0</v>
      </c>
      <c r="S280">
        <v>0</v>
      </c>
      <c r="T280">
        <v>0</v>
      </c>
      <c r="U280">
        <v>0</v>
      </c>
      <c r="V280">
        <v>0</v>
      </c>
      <c r="W280">
        <v>0</v>
      </c>
      <c r="X280">
        <v>0</v>
      </c>
      <c r="Y280">
        <v>0</v>
      </c>
      <c r="Z280">
        <v>0</v>
      </c>
      <c r="AA280">
        <v>0</v>
      </c>
      <c r="AB280">
        <v>0</v>
      </c>
      <c r="AC280">
        <v>0</v>
      </c>
      <c r="AD280">
        <v>0</v>
      </c>
      <c r="AE280">
        <v>0</v>
      </c>
      <c r="AF280">
        <v>0</v>
      </c>
      <c r="AG280">
        <v>0</v>
      </c>
      <c r="AH280">
        <v>0</v>
      </c>
      <c r="AI280">
        <v>100</v>
      </c>
      <c r="AJ280">
        <v>100</v>
      </c>
      <c r="AK280">
        <v>100</v>
      </c>
      <c r="AL280">
        <v>100</v>
      </c>
      <c r="AM280">
        <v>100</v>
      </c>
      <c r="AN280">
        <v>100</v>
      </c>
      <c r="AO280">
        <v>100</v>
      </c>
      <c r="AP280">
        <v>100</v>
      </c>
      <c r="AQ280">
        <v>37.5</v>
      </c>
      <c r="AR280">
        <v>37.5</v>
      </c>
      <c r="AS280">
        <v>37.5</v>
      </c>
      <c r="AT280">
        <v>37.5</v>
      </c>
      <c r="AU280">
        <v>37.5</v>
      </c>
      <c r="AV280">
        <v>37.5</v>
      </c>
      <c r="AW280">
        <v>37.5</v>
      </c>
      <c r="AX280">
        <v>37.5</v>
      </c>
      <c r="AY280">
        <v>5</v>
      </c>
      <c r="AZ280">
        <v>5</v>
      </c>
      <c r="BA280">
        <v>5</v>
      </c>
      <c r="BB280">
        <v>5</v>
      </c>
      <c r="BC280">
        <v>5</v>
      </c>
      <c r="BD280">
        <v>5</v>
      </c>
      <c r="BE280">
        <v>5</v>
      </c>
      <c r="BF280">
        <v>5</v>
      </c>
      <c r="BG280">
        <v>100</v>
      </c>
      <c r="BH280">
        <v>100</v>
      </c>
      <c r="BI280">
        <v>100</v>
      </c>
      <c r="BJ280">
        <v>100</v>
      </c>
      <c r="BK280">
        <v>100</v>
      </c>
      <c r="BL280">
        <v>100</v>
      </c>
      <c r="BM280">
        <v>100</v>
      </c>
      <c r="BN280">
        <v>100</v>
      </c>
      <c r="BO280">
        <v>0</v>
      </c>
      <c r="BP280">
        <v>0</v>
      </c>
      <c r="BQ280">
        <v>0</v>
      </c>
      <c r="BR280">
        <v>0</v>
      </c>
      <c r="BS280">
        <v>42</v>
      </c>
      <c r="BT280">
        <v>14</v>
      </c>
    </row>
    <row r="281" spans="1:72" x14ac:dyDescent="0.25">
      <c r="A281">
        <v>362</v>
      </c>
      <c r="B281" t="s">
        <v>455</v>
      </c>
      <c r="C281">
        <v>0</v>
      </c>
      <c r="D281">
        <v>0</v>
      </c>
      <c r="E281">
        <v>0</v>
      </c>
      <c r="F281">
        <v>0</v>
      </c>
      <c r="G281">
        <v>0</v>
      </c>
      <c r="H281">
        <v>0</v>
      </c>
      <c r="I281">
        <v>0</v>
      </c>
      <c r="J281">
        <v>0</v>
      </c>
      <c r="K281">
        <v>0</v>
      </c>
      <c r="L281">
        <v>0</v>
      </c>
      <c r="M281">
        <v>0</v>
      </c>
      <c r="N281">
        <v>0</v>
      </c>
      <c r="O281">
        <v>0</v>
      </c>
      <c r="P281">
        <v>0</v>
      </c>
      <c r="Q281">
        <v>0</v>
      </c>
      <c r="R281">
        <v>0</v>
      </c>
      <c r="S281">
        <v>0</v>
      </c>
      <c r="T281">
        <v>0</v>
      </c>
      <c r="U281">
        <v>0</v>
      </c>
      <c r="V281">
        <v>0</v>
      </c>
      <c r="W281">
        <v>0</v>
      </c>
      <c r="X281">
        <v>0</v>
      </c>
      <c r="Y281">
        <v>0</v>
      </c>
      <c r="Z281">
        <v>0</v>
      </c>
      <c r="AA281">
        <v>0</v>
      </c>
      <c r="AB281">
        <v>0</v>
      </c>
      <c r="AC281">
        <v>0</v>
      </c>
      <c r="AD281">
        <v>0</v>
      </c>
      <c r="AE281">
        <v>0</v>
      </c>
      <c r="AF281">
        <v>0</v>
      </c>
      <c r="AG281">
        <v>0</v>
      </c>
      <c r="AH281">
        <v>0</v>
      </c>
      <c r="AI281">
        <v>70</v>
      </c>
      <c r="AJ281">
        <v>70</v>
      </c>
      <c r="AK281">
        <v>70</v>
      </c>
      <c r="AL281">
        <v>70</v>
      </c>
      <c r="AM281">
        <v>70</v>
      </c>
      <c r="AN281">
        <v>70</v>
      </c>
      <c r="AO281">
        <v>70</v>
      </c>
      <c r="AP281">
        <v>70</v>
      </c>
      <c r="AQ281">
        <v>20</v>
      </c>
      <c r="AR281">
        <v>20</v>
      </c>
      <c r="AS281">
        <v>20</v>
      </c>
      <c r="AT281">
        <v>20</v>
      </c>
      <c r="AU281">
        <v>20</v>
      </c>
      <c r="AV281">
        <v>20</v>
      </c>
      <c r="AW281">
        <v>20</v>
      </c>
      <c r="AX281">
        <v>20</v>
      </c>
      <c r="AY281">
        <v>10</v>
      </c>
      <c r="AZ281">
        <v>10</v>
      </c>
      <c r="BA281">
        <v>10</v>
      </c>
      <c r="BB281">
        <v>10</v>
      </c>
      <c r="BC281">
        <v>10</v>
      </c>
      <c r="BD281">
        <v>10</v>
      </c>
      <c r="BE281">
        <v>10</v>
      </c>
      <c r="BF281">
        <v>10</v>
      </c>
      <c r="BG281">
        <v>45</v>
      </c>
      <c r="BH281">
        <v>45</v>
      </c>
      <c r="BI281">
        <v>45</v>
      </c>
      <c r="BJ281">
        <v>45</v>
      </c>
      <c r="BK281">
        <v>45</v>
      </c>
      <c r="BL281">
        <v>45</v>
      </c>
      <c r="BM281">
        <v>45</v>
      </c>
      <c r="BN281">
        <v>45</v>
      </c>
      <c r="BO281">
        <v>0</v>
      </c>
      <c r="BP281">
        <v>0</v>
      </c>
      <c r="BQ281">
        <v>0</v>
      </c>
      <c r="BR281">
        <v>0</v>
      </c>
      <c r="BS281">
        <v>79</v>
      </c>
      <c r="BT281">
        <v>14</v>
      </c>
    </row>
    <row r="282" spans="1:72" x14ac:dyDescent="0.25">
      <c r="A282">
        <v>363</v>
      </c>
      <c r="B282" t="s">
        <v>456</v>
      </c>
      <c r="C282">
        <v>0</v>
      </c>
      <c r="D282">
        <v>0</v>
      </c>
      <c r="E282">
        <v>0</v>
      </c>
      <c r="F282">
        <v>0</v>
      </c>
      <c r="G282">
        <v>0</v>
      </c>
      <c r="H282">
        <v>0</v>
      </c>
      <c r="I282">
        <v>0</v>
      </c>
      <c r="J282">
        <v>0</v>
      </c>
      <c r="K282">
        <v>0</v>
      </c>
      <c r="L282">
        <v>0</v>
      </c>
      <c r="M282">
        <v>0</v>
      </c>
      <c r="N282">
        <v>0</v>
      </c>
      <c r="O282">
        <v>0</v>
      </c>
      <c r="P282">
        <v>0</v>
      </c>
      <c r="Q282">
        <v>0</v>
      </c>
      <c r="R282">
        <v>0</v>
      </c>
      <c r="S282">
        <v>0</v>
      </c>
      <c r="T282">
        <v>0</v>
      </c>
      <c r="U282">
        <v>0</v>
      </c>
      <c r="V282">
        <v>0</v>
      </c>
      <c r="W282">
        <v>0</v>
      </c>
      <c r="X282">
        <v>0</v>
      </c>
      <c r="Y282">
        <v>0</v>
      </c>
      <c r="Z282">
        <v>0</v>
      </c>
      <c r="AA282">
        <v>0</v>
      </c>
      <c r="AB282">
        <v>0</v>
      </c>
      <c r="AC282">
        <v>0</v>
      </c>
      <c r="AD282">
        <v>0</v>
      </c>
      <c r="AE282">
        <v>0</v>
      </c>
      <c r="AF282">
        <v>0</v>
      </c>
      <c r="AG282">
        <v>0</v>
      </c>
      <c r="AH282">
        <v>0</v>
      </c>
      <c r="AI282">
        <v>70</v>
      </c>
      <c r="AJ282">
        <v>70</v>
      </c>
      <c r="AK282">
        <v>70</v>
      </c>
      <c r="AL282">
        <v>70</v>
      </c>
      <c r="AM282">
        <v>70</v>
      </c>
      <c r="AN282">
        <v>70</v>
      </c>
      <c r="AO282">
        <v>70</v>
      </c>
      <c r="AP282">
        <v>70</v>
      </c>
      <c r="AQ282">
        <v>25</v>
      </c>
      <c r="AR282">
        <v>25</v>
      </c>
      <c r="AS282">
        <v>25</v>
      </c>
      <c r="AT282">
        <v>25</v>
      </c>
      <c r="AU282">
        <v>25</v>
      </c>
      <c r="AV282">
        <v>25</v>
      </c>
      <c r="AW282">
        <v>25</v>
      </c>
      <c r="AX282">
        <v>25</v>
      </c>
      <c r="AY282">
        <v>0</v>
      </c>
      <c r="AZ282">
        <v>0</v>
      </c>
      <c r="BA282">
        <v>0</v>
      </c>
      <c r="BB282">
        <v>0</v>
      </c>
      <c r="BC282">
        <v>0</v>
      </c>
      <c r="BD282">
        <v>0</v>
      </c>
      <c r="BE282">
        <v>0</v>
      </c>
      <c r="BF282">
        <v>0</v>
      </c>
      <c r="BG282">
        <v>0</v>
      </c>
      <c r="BH282">
        <v>0</v>
      </c>
      <c r="BI282">
        <v>0</v>
      </c>
      <c r="BJ282">
        <v>0</v>
      </c>
      <c r="BK282">
        <v>0</v>
      </c>
      <c r="BL282">
        <v>0</v>
      </c>
      <c r="BM282">
        <v>0</v>
      </c>
      <c r="BN282">
        <v>0</v>
      </c>
      <c r="BO282">
        <v>0</v>
      </c>
      <c r="BP282">
        <v>0</v>
      </c>
      <c r="BQ282">
        <v>0</v>
      </c>
      <c r="BR282">
        <v>0</v>
      </c>
      <c r="BS282">
        <v>38</v>
      </c>
      <c r="BT282">
        <v>14</v>
      </c>
    </row>
    <row r="283" spans="1:72" x14ac:dyDescent="0.25">
      <c r="A283">
        <v>364</v>
      </c>
      <c r="B283" t="s">
        <v>457</v>
      </c>
      <c r="C283">
        <v>0</v>
      </c>
      <c r="D283">
        <v>0</v>
      </c>
      <c r="E283">
        <v>0</v>
      </c>
      <c r="F283">
        <v>0</v>
      </c>
      <c r="G283">
        <v>0</v>
      </c>
      <c r="H283">
        <v>0</v>
      </c>
      <c r="I283">
        <v>0</v>
      </c>
      <c r="J283">
        <v>0</v>
      </c>
      <c r="K283">
        <v>0</v>
      </c>
      <c r="L283">
        <v>0</v>
      </c>
      <c r="M283">
        <v>0</v>
      </c>
      <c r="N283">
        <v>0</v>
      </c>
      <c r="O283">
        <v>0</v>
      </c>
      <c r="P283">
        <v>0</v>
      </c>
      <c r="Q283">
        <v>0</v>
      </c>
      <c r="R283">
        <v>0</v>
      </c>
      <c r="S283">
        <v>0</v>
      </c>
      <c r="T283">
        <v>0</v>
      </c>
      <c r="U283">
        <v>0</v>
      </c>
      <c r="V283">
        <v>0</v>
      </c>
      <c r="W283">
        <v>0</v>
      </c>
      <c r="X283">
        <v>0</v>
      </c>
      <c r="Y283">
        <v>0</v>
      </c>
      <c r="Z283">
        <v>0</v>
      </c>
      <c r="AA283">
        <v>0</v>
      </c>
      <c r="AB283">
        <v>0</v>
      </c>
      <c r="AC283">
        <v>0</v>
      </c>
      <c r="AD283">
        <v>0</v>
      </c>
      <c r="AE283">
        <v>0</v>
      </c>
      <c r="AF283">
        <v>0</v>
      </c>
      <c r="AG283">
        <v>0</v>
      </c>
      <c r="AH283">
        <v>0</v>
      </c>
      <c r="AI283">
        <v>65</v>
      </c>
      <c r="AJ283">
        <v>65</v>
      </c>
      <c r="AK283">
        <v>65</v>
      </c>
      <c r="AL283">
        <v>65</v>
      </c>
      <c r="AM283">
        <v>65</v>
      </c>
      <c r="AN283">
        <v>65</v>
      </c>
      <c r="AO283">
        <v>65</v>
      </c>
      <c r="AP283">
        <v>65</v>
      </c>
      <c r="AQ283">
        <v>15</v>
      </c>
      <c r="AR283">
        <v>15</v>
      </c>
      <c r="AS283">
        <v>15</v>
      </c>
      <c r="AT283">
        <v>15</v>
      </c>
      <c r="AU283">
        <v>15</v>
      </c>
      <c r="AV283">
        <v>15</v>
      </c>
      <c r="AW283">
        <v>15</v>
      </c>
      <c r="AX283">
        <v>15</v>
      </c>
      <c r="AY283">
        <v>0</v>
      </c>
      <c r="AZ283">
        <v>0</v>
      </c>
      <c r="BA283">
        <v>0</v>
      </c>
      <c r="BB283">
        <v>0</v>
      </c>
      <c r="BC283">
        <v>0</v>
      </c>
      <c r="BD283">
        <v>0</v>
      </c>
      <c r="BE283">
        <v>0</v>
      </c>
      <c r="BF283">
        <v>0</v>
      </c>
      <c r="BG283">
        <v>0</v>
      </c>
      <c r="BH283">
        <v>0</v>
      </c>
      <c r="BI283">
        <v>0</v>
      </c>
      <c r="BJ283">
        <v>0</v>
      </c>
      <c r="BK283">
        <v>0</v>
      </c>
      <c r="BL283">
        <v>0</v>
      </c>
      <c r="BM283">
        <v>0</v>
      </c>
      <c r="BN283">
        <v>0</v>
      </c>
      <c r="BO283">
        <v>0</v>
      </c>
      <c r="BP283">
        <v>0</v>
      </c>
      <c r="BQ283">
        <v>0</v>
      </c>
      <c r="BR283">
        <v>0</v>
      </c>
      <c r="BS283">
        <v>14</v>
      </c>
      <c r="BT283">
        <v>14</v>
      </c>
    </row>
    <row r="284" spans="1:72" x14ac:dyDescent="0.25">
      <c r="A284">
        <v>368</v>
      </c>
      <c r="B284" t="s">
        <v>458</v>
      </c>
      <c r="C284">
        <v>0</v>
      </c>
      <c r="D284">
        <v>0</v>
      </c>
      <c r="E284">
        <v>0</v>
      </c>
      <c r="F284">
        <v>0</v>
      </c>
      <c r="G284">
        <v>0</v>
      </c>
      <c r="H284">
        <v>0</v>
      </c>
      <c r="I284">
        <v>0</v>
      </c>
      <c r="J284">
        <v>0</v>
      </c>
      <c r="K284">
        <v>0</v>
      </c>
      <c r="L284">
        <v>0</v>
      </c>
      <c r="M284">
        <v>0</v>
      </c>
      <c r="N284">
        <v>0</v>
      </c>
      <c r="O284">
        <v>0</v>
      </c>
      <c r="P284">
        <v>0</v>
      </c>
      <c r="Q284">
        <v>0</v>
      </c>
      <c r="R284">
        <v>0</v>
      </c>
      <c r="S284">
        <v>0</v>
      </c>
      <c r="T284">
        <v>0</v>
      </c>
      <c r="U284">
        <v>0</v>
      </c>
      <c r="V284">
        <v>0</v>
      </c>
      <c r="W284">
        <v>0</v>
      </c>
      <c r="X284">
        <v>0</v>
      </c>
      <c r="Y284">
        <v>0</v>
      </c>
      <c r="Z284">
        <v>0</v>
      </c>
      <c r="AA284">
        <v>0</v>
      </c>
      <c r="AB284">
        <v>0</v>
      </c>
      <c r="AC284">
        <v>0</v>
      </c>
      <c r="AD284">
        <v>0</v>
      </c>
      <c r="AE284">
        <v>0</v>
      </c>
      <c r="AF284">
        <v>0</v>
      </c>
      <c r="AG284">
        <v>0</v>
      </c>
      <c r="AH284">
        <v>0</v>
      </c>
      <c r="AI284">
        <v>75</v>
      </c>
      <c r="AJ284">
        <v>75</v>
      </c>
      <c r="AK284">
        <v>75</v>
      </c>
      <c r="AL284">
        <v>75</v>
      </c>
      <c r="AM284">
        <v>75</v>
      </c>
      <c r="AN284">
        <v>75</v>
      </c>
      <c r="AO284">
        <v>75</v>
      </c>
      <c r="AP284">
        <v>75</v>
      </c>
      <c r="AQ284">
        <v>100</v>
      </c>
      <c r="AR284">
        <v>100</v>
      </c>
      <c r="AS284">
        <v>100</v>
      </c>
      <c r="AT284">
        <v>100</v>
      </c>
      <c r="AU284">
        <v>100</v>
      </c>
      <c r="AV284">
        <v>100</v>
      </c>
      <c r="AW284">
        <v>100</v>
      </c>
      <c r="AX284">
        <v>100</v>
      </c>
      <c r="AY284">
        <v>10</v>
      </c>
      <c r="AZ284">
        <v>10</v>
      </c>
      <c r="BA284">
        <v>10</v>
      </c>
      <c r="BB284">
        <v>10</v>
      </c>
      <c r="BC284">
        <v>10</v>
      </c>
      <c r="BD284">
        <v>10</v>
      </c>
      <c r="BE284">
        <v>10</v>
      </c>
      <c r="BF284">
        <v>10</v>
      </c>
      <c r="BG284">
        <v>15</v>
      </c>
      <c r="BH284">
        <v>15</v>
      </c>
      <c r="BI284">
        <v>15</v>
      </c>
      <c r="BJ284">
        <v>15</v>
      </c>
      <c r="BK284">
        <v>15</v>
      </c>
      <c r="BL284">
        <v>15</v>
      </c>
      <c r="BM284">
        <v>15</v>
      </c>
      <c r="BN284">
        <v>15</v>
      </c>
      <c r="BO284">
        <v>0</v>
      </c>
      <c r="BP284">
        <v>0</v>
      </c>
      <c r="BQ284">
        <v>0</v>
      </c>
      <c r="BR284">
        <v>0</v>
      </c>
      <c r="BS284">
        <v>65</v>
      </c>
      <c r="BT284">
        <v>14</v>
      </c>
    </row>
    <row r="285" spans="1:72" x14ac:dyDescent="0.25">
      <c r="A285">
        <v>370</v>
      </c>
      <c r="B285" t="s">
        <v>459</v>
      </c>
      <c r="C285">
        <v>0</v>
      </c>
      <c r="D285">
        <v>0</v>
      </c>
      <c r="E285">
        <v>0</v>
      </c>
      <c r="F285">
        <v>0</v>
      </c>
      <c r="G285">
        <v>0</v>
      </c>
      <c r="H285">
        <v>0</v>
      </c>
      <c r="I285">
        <v>0</v>
      </c>
      <c r="J285">
        <v>0</v>
      </c>
      <c r="K285">
        <v>0</v>
      </c>
      <c r="L285">
        <v>0</v>
      </c>
      <c r="M285">
        <v>0</v>
      </c>
      <c r="N285">
        <v>0</v>
      </c>
      <c r="O285">
        <v>0</v>
      </c>
      <c r="P285">
        <v>0</v>
      </c>
      <c r="Q285">
        <v>0</v>
      </c>
      <c r="R285">
        <v>0</v>
      </c>
      <c r="S285">
        <v>0</v>
      </c>
      <c r="T285">
        <v>0</v>
      </c>
      <c r="U285">
        <v>0</v>
      </c>
      <c r="V285">
        <v>0</v>
      </c>
      <c r="W285">
        <v>0</v>
      </c>
      <c r="X285">
        <v>0</v>
      </c>
      <c r="Y285">
        <v>0</v>
      </c>
      <c r="Z285">
        <v>0</v>
      </c>
      <c r="AA285">
        <v>0</v>
      </c>
      <c r="AB285">
        <v>0</v>
      </c>
      <c r="AC285">
        <v>0</v>
      </c>
      <c r="AD285">
        <v>0</v>
      </c>
      <c r="AE285">
        <v>0</v>
      </c>
      <c r="AF285">
        <v>0</v>
      </c>
      <c r="AG285">
        <v>0</v>
      </c>
      <c r="AH285">
        <v>0</v>
      </c>
      <c r="AI285">
        <v>100</v>
      </c>
      <c r="AJ285">
        <v>100</v>
      </c>
      <c r="AK285">
        <v>100</v>
      </c>
      <c r="AL285">
        <v>100</v>
      </c>
      <c r="AM285">
        <v>100</v>
      </c>
      <c r="AN285">
        <v>100</v>
      </c>
      <c r="AO285">
        <v>100</v>
      </c>
      <c r="AP285">
        <v>100</v>
      </c>
      <c r="AQ285">
        <v>0</v>
      </c>
      <c r="AR285">
        <v>0</v>
      </c>
      <c r="AS285">
        <v>0</v>
      </c>
      <c r="AT285">
        <v>0</v>
      </c>
      <c r="AU285">
        <v>0</v>
      </c>
      <c r="AV285">
        <v>0</v>
      </c>
      <c r="AW285">
        <v>0</v>
      </c>
      <c r="AX285">
        <v>0</v>
      </c>
      <c r="AY285">
        <v>12.5</v>
      </c>
      <c r="AZ285">
        <v>12.5</v>
      </c>
      <c r="BA285">
        <v>12.5</v>
      </c>
      <c r="BB285">
        <v>12.5</v>
      </c>
      <c r="BC285">
        <v>12.5</v>
      </c>
      <c r="BD285">
        <v>12.5</v>
      </c>
      <c r="BE285">
        <v>12.5</v>
      </c>
      <c r="BF285">
        <v>12.5</v>
      </c>
      <c r="BG285">
        <v>5</v>
      </c>
      <c r="BH285">
        <v>5</v>
      </c>
      <c r="BI285">
        <v>5</v>
      </c>
      <c r="BJ285">
        <v>5</v>
      </c>
      <c r="BK285">
        <v>5</v>
      </c>
      <c r="BL285">
        <v>5</v>
      </c>
      <c r="BM285">
        <v>5</v>
      </c>
      <c r="BN285">
        <v>5</v>
      </c>
      <c r="BO285">
        <v>0</v>
      </c>
      <c r="BP285">
        <v>0</v>
      </c>
      <c r="BQ285">
        <v>0</v>
      </c>
      <c r="BR285">
        <v>0</v>
      </c>
      <c r="BS285">
        <v>78</v>
      </c>
      <c r="BT285">
        <v>14</v>
      </c>
    </row>
    <row r="286" spans="1:72" x14ac:dyDescent="0.25">
      <c r="A286">
        <v>371</v>
      </c>
      <c r="B286" t="s">
        <v>460</v>
      </c>
      <c r="C286">
        <v>0</v>
      </c>
      <c r="D286">
        <v>0</v>
      </c>
      <c r="E286">
        <v>0</v>
      </c>
      <c r="F286">
        <v>0</v>
      </c>
      <c r="G286">
        <v>0</v>
      </c>
      <c r="H286">
        <v>0</v>
      </c>
      <c r="I286">
        <v>0</v>
      </c>
      <c r="J286">
        <v>0</v>
      </c>
      <c r="K286">
        <v>0</v>
      </c>
      <c r="L286">
        <v>0</v>
      </c>
      <c r="M286">
        <v>0</v>
      </c>
      <c r="N286">
        <v>0</v>
      </c>
      <c r="O286">
        <v>0</v>
      </c>
      <c r="P286">
        <v>0</v>
      </c>
      <c r="Q286">
        <v>0</v>
      </c>
      <c r="R286">
        <v>0</v>
      </c>
      <c r="S286">
        <v>0</v>
      </c>
      <c r="T286">
        <v>0</v>
      </c>
      <c r="U286">
        <v>0</v>
      </c>
      <c r="V286">
        <v>0</v>
      </c>
      <c r="W286">
        <v>0</v>
      </c>
      <c r="X286">
        <v>0</v>
      </c>
      <c r="Y286">
        <v>0</v>
      </c>
      <c r="Z286">
        <v>0</v>
      </c>
      <c r="AA286">
        <v>0</v>
      </c>
      <c r="AB286">
        <v>0</v>
      </c>
      <c r="AC286">
        <v>0</v>
      </c>
      <c r="AD286">
        <v>0</v>
      </c>
      <c r="AE286">
        <v>0</v>
      </c>
      <c r="AF286">
        <v>0</v>
      </c>
      <c r="AG286">
        <v>0</v>
      </c>
      <c r="AH286">
        <v>0</v>
      </c>
      <c r="AI286">
        <v>0</v>
      </c>
      <c r="AJ286">
        <v>0</v>
      </c>
      <c r="AK286">
        <v>0</v>
      </c>
      <c r="AL286">
        <v>0</v>
      </c>
      <c r="AM286">
        <v>0</v>
      </c>
      <c r="AN286">
        <v>0</v>
      </c>
      <c r="AO286">
        <v>0</v>
      </c>
      <c r="AP286">
        <v>0</v>
      </c>
      <c r="AQ286">
        <v>70</v>
      </c>
      <c r="AR286">
        <v>70</v>
      </c>
      <c r="AS286">
        <v>70</v>
      </c>
      <c r="AT286">
        <v>70</v>
      </c>
      <c r="AU286">
        <v>70</v>
      </c>
      <c r="AV286">
        <v>70</v>
      </c>
      <c r="AW286">
        <v>70</v>
      </c>
      <c r="AX286">
        <v>70</v>
      </c>
      <c r="AY286">
        <v>50</v>
      </c>
      <c r="AZ286">
        <v>50</v>
      </c>
      <c r="BA286">
        <v>50</v>
      </c>
      <c r="BB286">
        <v>50</v>
      </c>
      <c r="BC286">
        <v>50</v>
      </c>
      <c r="BD286">
        <v>50</v>
      </c>
      <c r="BE286">
        <v>50</v>
      </c>
      <c r="BF286">
        <v>50</v>
      </c>
      <c r="BG286">
        <v>10</v>
      </c>
      <c r="BH286">
        <v>10</v>
      </c>
      <c r="BI286">
        <v>10</v>
      </c>
      <c r="BJ286">
        <v>10</v>
      </c>
      <c r="BK286">
        <v>10</v>
      </c>
      <c r="BL286">
        <v>10</v>
      </c>
      <c r="BM286">
        <v>10</v>
      </c>
      <c r="BN286">
        <v>10</v>
      </c>
      <c r="BO286">
        <v>0</v>
      </c>
      <c r="BP286">
        <v>0</v>
      </c>
      <c r="BQ286">
        <v>0</v>
      </c>
      <c r="BR286">
        <v>0</v>
      </c>
      <c r="BS286">
        <v>71</v>
      </c>
      <c r="BT286">
        <v>14</v>
      </c>
    </row>
    <row r="287" spans="1:72" x14ac:dyDescent="0.25">
      <c r="A287">
        <v>372</v>
      </c>
      <c r="B287" t="s">
        <v>461</v>
      </c>
      <c r="C287">
        <v>0</v>
      </c>
      <c r="D287">
        <v>0</v>
      </c>
      <c r="E287">
        <v>0</v>
      </c>
      <c r="F287">
        <v>0</v>
      </c>
      <c r="G287">
        <v>0</v>
      </c>
      <c r="H287">
        <v>0</v>
      </c>
      <c r="I287">
        <v>0</v>
      </c>
      <c r="J287">
        <v>0</v>
      </c>
      <c r="K287">
        <v>0</v>
      </c>
      <c r="L287">
        <v>0</v>
      </c>
      <c r="M287">
        <v>0</v>
      </c>
      <c r="N287">
        <v>0</v>
      </c>
      <c r="O287">
        <v>0</v>
      </c>
      <c r="P287">
        <v>0</v>
      </c>
      <c r="Q287">
        <v>0</v>
      </c>
      <c r="R287">
        <v>0</v>
      </c>
      <c r="S287">
        <v>0</v>
      </c>
      <c r="T287">
        <v>0</v>
      </c>
      <c r="U287">
        <v>0</v>
      </c>
      <c r="V287">
        <v>0</v>
      </c>
      <c r="W287">
        <v>0</v>
      </c>
      <c r="X287">
        <v>0</v>
      </c>
      <c r="Y287">
        <v>0</v>
      </c>
      <c r="Z287">
        <v>0</v>
      </c>
      <c r="AA287">
        <v>0</v>
      </c>
      <c r="AB287">
        <v>0</v>
      </c>
      <c r="AC287">
        <v>0</v>
      </c>
      <c r="AD287">
        <v>0</v>
      </c>
      <c r="AE287">
        <v>0</v>
      </c>
      <c r="AF287">
        <v>0</v>
      </c>
      <c r="AG287">
        <v>0</v>
      </c>
      <c r="AH287">
        <v>0</v>
      </c>
      <c r="AI287">
        <v>75</v>
      </c>
      <c r="AJ287">
        <v>75</v>
      </c>
      <c r="AK287">
        <v>75</v>
      </c>
      <c r="AL287">
        <v>75</v>
      </c>
      <c r="AM287">
        <v>75</v>
      </c>
      <c r="AN287">
        <v>75</v>
      </c>
      <c r="AO287">
        <v>75</v>
      </c>
      <c r="AP287">
        <v>75</v>
      </c>
      <c r="AQ287">
        <v>100</v>
      </c>
      <c r="AR287">
        <v>100</v>
      </c>
      <c r="AS287">
        <v>100</v>
      </c>
      <c r="AT287">
        <v>100</v>
      </c>
      <c r="AU287">
        <v>100</v>
      </c>
      <c r="AV287">
        <v>100</v>
      </c>
      <c r="AW287">
        <v>100</v>
      </c>
      <c r="AX287">
        <v>100</v>
      </c>
      <c r="AY287">
        <v>10</v>
      </c>
      <c r="AZ287">
        <v>10</v>
      </c>
      <c r="BA287">
        <v>10</v>
      </c>
      <c r="BB287">
        <v>10</v>
      </c>
      <c r="BC287">
        <v>10</v>
      </c>
      <c r="BD287">
        <v>10</v>
      </c>
      <c r="BE287">
        <v>10</v>
      </c>
      <c r="BF287">
        <v>10</v>
      </c>
      <c r="BG287">
        <v>15</v>
      </c>
      <c r="BH287">
        <v>15</v>
      </c>
      <c r="BI287">
        <v>15</v>
      </c>
      <c r="BJ287">
        <v>15</v>
      </c>
      <c r="BK287">
        <v>15</v>
      </c>
      <c r="BL287">
        <v>15</v>
      </c>
      <c r="BM287">
        <v>15</v>
      </c>
      <c r="BN287">
        <v>15</v>
      </c>
      <c r="BO287">
        <v>0</v>
      </c>
      <c r="BP287">
        <v>0</v>
      </c>
      <c r="BQ287">
        <v>0</v>
      </c>
      <c r="BR287">
        <v>0</v>
      </c>
      <c r="BS287">
        <v>65</v>
      </c>
      <c r="BT287">
        <v>14</v>
      </c>
    </row>
    <row r="288" spans="1:72" x14ac:dyDescent="0.25">
      <c r="A288">
        <v>373</v>
      </c>
      <c r="B288" t="s">
        <v>462</v>
      </c>
      <c r="C288">
        <v>0</v>
      </c>
      <c r="D288">
        <v>0</v>
      </c>
      <c r="E288">
        <v>0</v>
      </c>
      <c r="F288">
        <v>0</v>
      </c>
      <c r="G288">
        <v>0</v>
      </c>
      <c r="H288">
        <v>0</v>
      </c>
      <c r="I288">
        <v>0</v>
      </c>
      <c r="J288">
        <v>0</v>
      </c>
      <c r="K288">
        <v>0</v>
      </c>
      <c r="L288">
        <v>0</v>
      </c>
      <c r="M288">
        <v>0</v>
      </c>
      <c r="N288">
        <v>0</v>
      </c>
      <c r="O288">
        <v>0</v>
      </c>
      <c r="P288">
        <v>0</v>
      </c>
      <c r="Q288">
        <v>0</v>
      </c>
      <c r="R288">
        <v>0</v>
      </c>
      <c r="S288">
        <v>0</v>
      </c>
      <c r="T288">
        <v>0</v>
      </c>
      <c r="U288">
        <v>0</v>
      </c>
      <c r="V288">
        <v>0</v>
      </c>
      <c r="W288">
        <v>0</v>
      </c>
      <c r="X288">
        <v>0</v>
      </c>
      <c r="Y288">
        <v>0</v>
      </c>
      <c r="Z288">
        <v>0</v>
      </c>
      <c r="AA288">
        <v>0</v>
      </c>
      <c r="AB288">
        <v>0</v>
      </c>
      <c r="AC288">
        <v>0</v>
      </c>
      <c r="AD288">
        <v>0</v>
      </c>
      <c r="AE288">
        <v>0</v>
      </c>
      <c r="AF288">
        <v>0</v>
      </c>
      <c r="AG288">
        <v>0</v>
      </c>
      <c r="AH288">
        <v>0</v>
      </c>
      <c r="AI288">
        <v>0</v>
      </c>
      <c r="AJ288">
        <v>0</v>
      </c>
      <c r="AK288">
        <v>0</v>
      </c>
      <c r="AL288">
        <v>0</v>
      </c>
      <c r="AM288">
        <v>0</v>
      </c>
      <c r="AN288">
        <v>0</v>
      </c>
      <c r="AO288">
        <v>0</v>
      </c>
      <c r="AP288">
        <v>0</v>
      </c>
      <c r="AQ288">
        <v>10</v>
      </c>
      <c r="AR288">
        <v>10</v>
      </c>
      <c r="AS288">
        <v>10</v>
      </c>
      <c r="AT288">
        <v>10</v>
      </c>
      <c r="AU288">
        <v>10</v>
      </c>
      <c r="AV288">
        <v>10</v>
      </c>
      <c r="AW288">
        <v>10</v>
      </c>
      <c r="AX288">
        <v>10</v>
      </c>
      <c r="AY288">
        <v>45</v>
      </c>
      <c r="AZ288">
        <v>45</v>
      </c>
      <c r="BA288">
        <v>45</v>
      </c>
      <c r="BB288">
        <v>45</v>
      </c>
      <c r="BC288">
        <v>45</v>
      </c>
      <c r="BD288">
        <v>45</v>
      </c>
      <c r="BE288">
        <v>45</v>
      </c>
      <c r="BF288">
        <v>45</v>
      </c>
      <c r="BG288">
        <v>0</v>
      </c>
      <c r="BH288">
        <v>0</v>
      </c>
      <c r="BI288">
        <v>0</v>
      </c>
      <c r="BJ288">
        <v>0</v>
      </c>
      <c r="BK288">
        <v>0</v>
      </c>
      <c r="BL288">
        <v>0</v>
      </c>
      <c r="BM288">
        <v>0</v>
      </c>
      <c r="BN288">
        <v>0</v>
      </c>
      <c r="BO288">
        <v>0</v>
      </c>
      <c r="BP288">
        <v>0</v>
      </c>
      <c r="BQ288">
        <v>0</v>
      </c>
      <c r="BR288">
        <v>0</v>
      </c>
      <c r="BS288">
        <v>52</v>
      </c>
      <c r="BT288">
        <v>14</v>
      </c>
    </row>
    <row r="289" spans="1:72" x14ac:dyDescent="0.25">
      <c r="A289">
        <v>375</v>
      </c>
      <c r="B289" t="s">
        <v>463</v>
      </c>
      <c r="C289">
        <v>0</v>
      </c>
      <c r="D289">
        <v>0</v>
      </c>
      <c r="E289">
        <v>0</v>
      </c>
      <c r="F289">
        <v>0</v>
      </c>
      <c r="G289">
        <v>0</v>
      </c>
      <c r="H289">
        <v>0</v>
      </c>
      <c r="I289">
        <v>0</v>
      </c>
      <c r="J289">
        <v>0</v>
      </c>
      <c r="K289">
        <v>0</v>
      </c>
      <c r="L289">
        <v>0</v>
      </c>
      <c r="M289">
        <v>0</v>
      </c>
      <c r="N289">
        <v>0</v>
      </c>
      <c r="O289">
        <v>0</v>
      </c>
      <c r="P289">
        <v>0</v>
      </c>
      <c r="Q289">
        <v>0</v>
      </c>
      <c r="R289">
        <v>0</v>
      </c>
      <c r="S289">
        <v>0</v>
      </c>
      <c r="T289">
        <v>0</v>
      </c>
      <c r="U289">
        <v>0</v>
      </c>
      <c r="V289">
        <v>0</v>
      </c>
      <c r="W289">
        <v>0</v>
      </c>
      <c r="X289">
        <v>0</v>
      </c>
      <c r="Y289">
        <v>0</v>
      </c>
      <c r="Z289">
        <v>0</v>
      </c>
      <c r="AA289">
        <v>0</v>
      </c>
      <c r="AB289">
        <v>0</v>
      </c>
      <c r="AC289">
        <v>0</v>
      </c>
      <c r="AD289">
        <v>0</v>
      </c>
      <c r="AE289">
        <v>0</v>
      </c>
      <c r="AF289">
        <v>0</v>
      </c>
      <c r="AG289">
        <v>0</v>
      </c>
      <c r="AH289">
        <v>0</v>
      </c>
      <c r="AI289">
        <v>100</v>
      </c>
      <c r="AJ289">
        <v>100</v>
      </c>
      <c r="AK289">
        <v>100</v>
      </c>
      <c r="AL289">
        <v>100</v>
      </c>
      <c r="AM289">
        <v>100</v>
      </c>
      <c r="AN289">
        <v>100</v>
      </c>
      <c r="AO289">
        <v>100</v>
      </c>
      <c r="AP289">
        <v>100</v>
      </c>
      <c r="AQ289">
        <v>100</v>
      </c>
      <c r="AR289">
        <v>100</v>
      </c>
      <c r="AS289">
        <v>100</v>
      </c>
      <c r="AT289">
        <v>100</v>
      </c>
      <c r="AU289">
        <v>100</v>
      </c>
      <c r="AV289">
        <v>100</v>
      </c>
      <c r="AW289">
        <v>100</v>
      </c>
      <c r="AX289">
        <v>100</v>
      </c>
      <c r="AY289">
        <v>0</v>
      </c>
      <c r="AZ289">
        <v>0</v>
      </c>
      <c r="BA289">
        <v>0</v>
      </c>
      <c r="BB289">
        <v>0</v>
      </c>
      <c r="BC289">
        <v>0</v>
      </c>
      <c r="BD289">
        <v>0</v>
      </c>
      <c r="BE289">
        <v>0</v>
      </c>
      <c r="BF289">
        <v>0</v>
      </c>
      <c r="BG289">
        <v>0</v>
      </c>
      <c r="BH289">
        <v>0</v>
      </c>
      <c r="BI289">
        <v>0</v>
      </c>
      <c r="BJ289">
        <v>0</v>
      </c>
      <c r="BK289">
        <v>0</v>
      </c>
      <c r="BL289">
        <v>0</v>
      </c>
      <c r="BM289">
        <v>0</v>
      </c>
      <c r="BN289">
        <v>0</v>
      </c>
      <c r="BO289">
        <v>0</v>
      </c>
      <c r="BP289">
        <v>0</v>
      </c>
      <c r="BQ289">
        <v>0</v>
      </c>
      <c r="BR289">
        <v>0</v>
      </c>
      <c r="BS289">
        <v>24</v>
      </c>
      <c r="BT289">
        <v>14</v>
      </c>
    </row>
    <row r="290" spans="1:72" x14ac:dyDescent="0.25">
      <c r="A290">
        <v>377</v>
      </c>
      <c r="B290" t="s">
        <v>464</v>
      </c>
      <c r="C290">
        <v>0</v>
      </c>
      <c r="D290">
        <v>0</v>
      </c>
      <c r="E290">
        <v>0</v>
      </c>
      <c r="F290">
        <v>0</v>
      </c>
      <c r="G290">
        <v>0</v>
      </c>
      <c r="H290">
        <v>0</v>
      </c>
      <c r="I290">
        <v>0</v>
      </c>
      <c r="J290">
        <v>0</v>
      </c>
      <c r="K290">
        <v>0</v>
      </c>
      <c r="L290">
        <v>0</v>
      </c>
      <c r="M290">
        <v>0</v>
      </c>
      <c r="N290">
        <v>0</v>
      </c>
      <c r="O290">
        <v>0</v>
      </c>
      <c r="P290">
        <v>0</v>
      </c>
      <c r="Q290">
        <v>0</v>
      </c>
      <c r="R290">
        <v>0</v>
      </c>
      <c r="S290">
        <v>0</v>
      </c>
      <c r="T290">
        <v>0</v>
      </c>
      <c r="U290">
        <v>0</v>
      </c>
      <c r="V290">
        <v>0</v>
      </c>
      <c r="W290">
        <v>0</v>
      </c>
      <c r="X290">
        <v>0</v>
      </c>
      <c r="Y290">
        <v>0</v>
      </c>
      <c r="Z290">
        <v>0</v>
      </c>
      <c r="AA290">
        <v>0</v>
      </c>
      <c r="AB290">
        <v>0</v>
      </c>
      <c r="AC290">
        <v>0</v>
      </c>
      <c r="AD290">
        <v>0</v>
      </c>
      <c r="AE290">
        <v>0</v>
      </c>
      <c r="AF290">
        <v>0</v>
      </c>
      <c r="AG290">
        <v>0</v>
      </c>
      <c r="AH290">
        <v>0</v>
      </c>
      <c r="AI290">
        <v>100</v>
      </c>
      <c r="AJ290">
        <v>100</v>
      </c>
      <c r="AK290">
        <v>100</v>
      </c>
      <c r="AL290">
        <v>100</v>
      </c>
      <c r="AM290">
        <v>100</v>
      </c>
      <c r="AN290">
        <v>100</v>
      </c>
      <c r="AO290">
        <v>100</v>
      </c>
      <c r="AP290">
        <v>100</v>
      </c>
      <c r="AQ290">
        <v>70</v>
      </c>
      <c r="AR290">
        <v>70</v>
      </c>
      <c r="AS290">
        <v>70</v>
      </c>
      <c r="AT290">
        <v>70</v>
      </c>
      <c r="AU290">
        <v>70</v>
      </c>
      <c r="AV290">
        <v>70</v>
      </c>
      <c r="AW290">
        <v>70</v>
      </c>
      <c r="AX290">
        <v>70</v>
      </c>
      <c r="AY290">
        <v>50</v>
      </c>
      <c r="AZ290">
        <v>50</v>
      </c>
      <c r="BA290">
        <v>50</v>
      </c>
      <c r="BB290">
        <v>50</v>
      </c>
      <c r="BC290">
        <v>50</v>
      </c>
      <c r="BD290">
        <v>50</v>
      </c>
      <c r="BE290">
        <v>50</v>
      </c>
      <c r="BF290">
        <v>50</v>
      </c>
      <c r="BG290">
        <v>32.5</v>
      </c>
      <c r="BH290">
        <v>32.5</v>
      </c>
      <c r="BI290">
        <v>32.5</v>
      </c>
      <c r="BJ290">
        <v>32.5</v>
      </c>
      <c r="BK290">
        <v>32.5</v>
      </c>
      <c r="BL290">
        <v>32.5</v>
      </c>
      <c r="BM290">
        <v>32.5</v>
      </c>
      <c r="BN290">
        <v>32.5</v>
      </c>
      <c r="BO290">
        <v>0</v>
      </c>
      <c r="BP290">
        <v>0</v>
      </c>
      <c r="BQ290">
        <v>0</v>
      </c>
      <c r="BR290">
        <v>0</v>
      </c>
      <c r="BS290">
        <v>40</v>
      </c>
      <c r="BT290">
        <v>14</v>
      </c>
    </row>
    <row r="291" spans="1:72" x14ac:dyDescent="0.25">
      <c r="A291">
        <v>378</v>
      </c>
      <c r="B291" t="s">
        <v>465</v>
      </c>
      <c r="C291">
        <v>0</v>
      </c>
      <c r="D291">
        <v>0</v>
      </c>
      <c r="E291">
        <v>0</v>
      </c>
      <c r="F291">
        <v>0</v>
      </c>
      <c r="G291">
        <v>0</v>
      </c>
      <c r="H291">
        <v>0</v>
      </c>
      <c r="I291">
        <v>0</v>
      </c>
      <c r="J291">
        <v>0</v>
      </c>
      <c r="K291">
        <v>0</v>
      </c>
      <c r="L291">
        <v>0</v>
      </c>
      <c r="M291">
        <v>0</v>
      </c>
      <c r="N291">
        <v>0</v>
      </c>
      <c r="O291">
        <v>0</v>
      </c>
      <c r="P291">
        <v>0</v>
      </c>
      <c r="Q291">
        <v>0</v>
      </c>
      <c r="R291">
        <v>0</v>
      </c>
      <c r="S291">
        <v>0</v>
      </c>
      <c r="T291">
        <v>0</v>
      </c>
      <c r="U291">
        <v>0</v>
      </c>
      <c r="V291">
        <v>0</v>
      </c>
      <c r="W291">
        <v>0</v>
      </c>
      <c r="X291">
        <v>0</v>
      </c>
      <c r="Y291">
        <v>0</v>
      </c>
      <c r="Z291">
        <v>0</v>
      </c>
      <c r="AA291">
        <v>0</v>
      </c>
      <c r="AB291">
        <v>0</v>
      </c>
      <c r="AC291">
        <v>0</v>
      </c>
      <c r="AD291">
        <v>0</v>
      </c>
      <c r="AE291">
        <v>0</v>
      </c>
      <c r="AF291">
        <v>0</v>
      </c>
      <c r="AG291">
        <v>0</v>
      </c>
      <c r="AH291">
        <v>0</v>
      </c>
      <c r="AI291">
        <v>100</v>
      </c>
      <c r="AJ291">
        <v>100</v>
      </c>
      <c r="AK291">
        <v>100</v>
      </c>
      <c r="AL291">
        <v>100</v>
      </c>
      <c r="AM291">
        <v>100</v>
      </c>
      <c r="AN291">
        <v>100</v>
      </c>
      <c r="AO291">
        <v>100</v>
      </c>
      <c r="AP291">
        <v>100</v>
      </c>
      <c r="AQ291">
        <v>100</v>
      </c>
      <c r="AR291">
        <v>100</v>
      </c>
      <c r="AS291">
        <v>100</v>
      </c>
      <c r="AT291">
        <v>100</v>
      </c>
      <c r="AU291">
        <v>100</v>
      </c>
      <c r="AV291">
        <v>100</v>
      </c>
      <c r="AW291">
        <v>100</v>
      </c>
      <c r="AX291">
        <v>100</v>
      </c>
      <c r="AY291">
        <v>0</v>
      </c>
      <c r="AZ291">
        <v>0</v>
      </c>
      <c r="BA291">
        <v>0</v>
      </c>
      <c r="BB291">
        <v>0</v>
      </c>
      <c r="BC291">
        <v>0</v>
      </c>
      <c r="BD291">
        <v>0</v>
      </c>
      <c r="BE291">
        <v>0</v>
      </c>
      <c r="BF291">
        <v>0</v>
      </c>
      <c r="BG291">
        <v>0</v>
      </c>
      <c r="BH291">
        <v>0</v>
      </c>
      <c r="BI291">
        <v>0</v>
      </c>
      <c r="BJ291">
        <v>0</v>
      </c>
      <c r="BK291">
        <v>0</v>
      </c>
      <c r="BL291">
        <v>0</v>
      </c>
      <c r="BM291">
        <v>0</v>
      </c>
      <c r="BN291">
        <v>0</v>
      </c>
      <c r="BO291">
        <v>0</v>
      </c>
      <c r="BP291">
        <v>0</v>
      </c>
      <c r="BQ291">
        <v>0</v>
      </c>
      <c r="BR291">
        <v>0</v>
      </c>
      <c r="BS291">
        <v>24</v>
      </c>
      <c r="BT291">
        <v>14</v>
      </c>
    </row>
    <row r="292" spans="1:72" x14ac:dyDescent="0.25">
      <c r="A292">
        <v>379</v>
      </c>
      <c r="B292" t="s">
        <v>466</v>
      </c>
      <c r="C292">
        <v>0</v>
      </c>
      <c r="D292">
        <v>0</v>
      </c>
      <c r="E292">
        <v>0</v>
      </c>
      <c r="F292">
        <v>0</v>
      </c>
      <c r="G292">
        <v>0</v>
      </c>
      <c r="H292">
        <v>0</v>
      </c>
      <c r="I292">
        <v>0</v>
      </c>
      <c r="J292">
        <v>0</v>
      </c>
      <c r="K292">
        <v>0</v>
      </c>
      <c r="L292">
        <v>0</v>
      </c>
      <c r="M292">
        <v>0</v>
      </c>
      <c r="N292">
        <v>0</v>
      </c>
      <c r="O292">
        <v>0</v>
      </c>
      <c r="P292">
        <v>0</v>
      </c>
      <c r="Q292">
        <v>0</v>
      </c>
      <c r="R292">
        <v>0</v>
      </c>
      <c r="S292">
        <v>0</v>
      </c>
      <c r="T292">
        <v>0</v>
      </c>
      <c r="U292">
        <v>0</v>
      </c>
      <c r="V292">
        <v>0</v>
      </c>
      <c r="W292">
        <v>0</v>
      </c>
      <c r="X292">
        <v>0</v>
      </c>
      <c r="Y292">
        <v>0</v>
      </c>
      <c r="Z292">
        <v>0</v>
      </c>
      <c r="AA292">
        <v>0</v>
      </c>
      <c r="AB292">
        <v>0</v>
      </c>
      <c r="AC292">
        <v>0</v>
      </c>
      <c r="AD292">
        <v>0</v>
      </c>
      <c r="AE292">
        <v>0</v>
      </c>
      <c r="AF292">
        <v>0</v>
      </c>
      <c r="AG292">
        <v>0</v>
      </c>
      <c r="AH292">
        <v>0</v>
      </c>
      <c r="AI292">
        <v>90</v>
      </c>
      <c r="AJ292">
        <v>90</v>
      </c>
      <c r="AK292">
        <v>90</v>
      </c>
      <c r="AL292">
        <v>90</v>
      </c>
      <c r="AM292">
        <v>90</v>
      </c>
      <c r="AN292">
        <v>90</v>
      </c>
      <c r="AO292">
        <v>90</v>
      </c>
      <c r="AP292">
        <v>90</v>
      </c>
      <c r="AQ292">
        <v>90</v>
      </c>
      <c r="AR292">
        <v>90</v>
      </c>
      <c r="AS292">
        <v>90</v>
      </c>
      <c r="AT292">
        <v>90</v>
      </c>
      <c r="AU292">
        <v>90</v>
      </c>
      <c r="AV292">
        <v>90</v>
      </c>
      <c r="AW292">
        <v>90</v>
      </c>
      <c r="AX292">
        <v>90</v>
      </c>
      <c r="AY292">
        <v>0</v>
      </c>
      <c r="AZ292">
        <v>0</v>
      </c>
      <c r="BA292">
        <v>0</v>
      </c>
      <c r="BB292">
        <v>0</v>
      </c>
      <c r="BC292">
        <v>0</v>
      </c>
      <c r="BD292">
        <v>0</v>
      </c>
      <c r="BE292">
        <v>0</v>
      </c>
      <c r="BF292">
        <v>0</v>
      </c>
      <c r="BG292">
        <v>0</v>
      </c>
      <c r="BH292">
        <v>0</v>
      </c>
      <c r="BI292">
        <v>0</v>
      </c>
      <c r="BJ292">
        <v>0</v>
      </c>
      <c r="BK292">
        <v>0</v>
      </c>
      <c r="BL292">
        <v>0</v>
      </c>
      <c r="BM292">
        <v>0</v>
      </c>
      <c r="BN292">
        <v>0</v>
      </c>
      <c r="BO292">
        <v>0</v>
      </c>
      <c r="BP292">
        <v>0</v>
      </c>
      <c r="BQ292">
        <v>0</v>
      </c>
      <c r="BR292">
        <v>0</v>
      </c>
      <c r="BS292">
        <v>56</v>
      </c>
      <c r="BT292">
        <v>14</v>
      </c>
    </row>
    <row r="293" spans="1:72" x14ac:dyDescent="0.25">
      <c r="A293">
        <v>380</v>
      </c>
      <c r="B293" t="s">
        <v>467</v>
      </c>
      <c r="C293">
        <v>0</v>
      </c>
      <c r="D293">
        <v>0</v>
      </c>
      <c r="E293">
        <v>0</v>
      </c>
      <c r="F293">
        <v>0</v>
      </c>
      <c r="G293">
        <v>0</v>
      </c>
      <c r="H293">
        <v>0</v>
      </c>
      <c r="I293">
        <v>0</v>
      </c>
      <c r="J293">
        <v>0</v>
      </c>
      <c r="K293">
        <v>0</v>
      </c>
      <c r="L293">
        <v>0</v>
      </c>
      <c r="M293">
        <v>0</v>
      </c>
      <c r="N293">
        <v>0</v>
      </c>
      <c r="O293">
        <v>0</v>
      </c>
      <c r="P293">
        <v>0</v>
      </c>
      <c r="Q293">
        <v>0</v>
      </c>
      <c r="R293">
        <v>0.28000000000000003</v>
      </c>
      <c r="S293">
        <v>0</v>
      </c>
      <c r="T293">
        <v>0</v>
      </c>
      <c r="U293">
        <v>0</v>
      </c>
      <c r="V293">
        <v>0</v>
      </c>
      <c r="W293">
        <v>0</v>
      </c>
      <c r="X293">
        <v>0</v>
      </c>
      <c r="Y293">
        <v>0</v>
      </c>
      <c r="Z293">
        <v>0</v>
      </c>
      <c r="AA293">
        <v>0</v>
      </c>
      <c r="AB293">
        <v>0</v>
      </c>
      <c r="AC293">
        <v>0</v>
      </c>
      <c r="AD293">
        <v>0</v>
      </c>
      <c r="AE293">
        <v>0</v>
      </c>
      <c r="AF293">
        <v>0</v>
      </c>
      <c r="AG293">
        <v>0</v>
      </c>
      <c r="AH293">
        <v>0</v>
      </c>
      <c r="AI293">
        <v>77</v>
      </c>
      <c r="AJ293">
        <v>77</v>
      </c>
      <c r="AK293">
        <v>77</v>
      </c>
      <c r="AL293">
        <v>77</v>
      </c>
      <c r="AM293">
        <v>77</v>
      </c>
      <c r="AN293">
        <v>77</v>
      </c>
      <c r="AO293">
        <v>77</v>
      </c>
      <c r="AP293">
        <v>77</v>
      </c>
      <c r="AQ293">
        <v>15</v>
      </c>
      <c r="AR293">
        <v>15</v>
      </c>
      <c r="AS293">
        <v>15</v>
      </c>
      <c r="AT293">
        <v>15</v>
      </c>
      <c r="AU293">
        <v>15</v>
      </c>
      <c r="AV293">
        <v>15</v>
      </c>
      <c r="AW293">
        <v>15</v>
      </c>
      <c r="AX293">
        <v>14.72</v>
      </c>
      <c r="AY293">
        <v>0</v>
      </c>
      <c r="AZ293">
        <v>0</v>
      </c>
      <c r="BA293">
        <v>0</v>
      </c>
      <c r="BB293">
        <v>0</v>
      </c>
      <c r="BC293">
        <v>0</v>
      </c>
      <c r="BD293">
        <v>0</v>
      </c>
      <c r="BE293">
        <v>0</v>
      </c>
      <c r="BF293">
        <v>0</v>
      </c>
      <c r="BG293">
        <v>0</v>
      </c>
      <c r="BH293">
        <v>0</v>
      </c>
      <c r="BI293">
        <v>0</v>
      </c>
      <c r="BJ293">
        <v>0</v>
      </c>
      <c r="BK293">
        <v>0</v>
      </c>
      <c r="BL293">
        <v>0</v>
      </c>
      <c r="BM293">
        <v>0</v>
      </c>
      <c r="BN293">
        <v>0</v>
      </c>
      <c r="BO293">
        <v>12</v>
      </c>
      <c r="BP293">
        <v>0</v>
      </c>
      <c r="BQ293">
        <v>0</v>
      </c>
      <c r="BR293">
        <v>0</v>
      </c>
      <c r="BS293">
        <v>14</v>
      </c>
      <c r="BT293">
        <v>14</v>
      </c>
    </row>
    <row r="294" spans="1:72" x14ac:dyDescent="0.25">
      <c r="A294">
        <v>381</v>
      </c>
      <c r="B294" t="s">
        <v>468</v>
      </c>
      <c r="C294">
        <v>0</v>
      </c>
      <c r="D294">
        <v>0</v>
      </c>
      <c r="E294">
        <v>0</v>
      </c>
      <c r="F294">
        <v>0</v>
      </c>
      <c r="G294">
        <v>0</v>
      </c>
      <c r="H294">
        <v>0</v>
      </c>
      <c r="I294">
        <v>0</v>
      </c>
      <c r="J294">
        <v>0</v>
      </c>
      <c r="K294">
        <v>0</v>
      </c>
      <c r="L294">
        <v>0</v>
      </c>
      <c r="M294">
        <v>0</v>
      </c>
      <c r="N294">
        <v>0</v>
      </c>
      <c r="O294">
        <v>0</v>
      </c>
      <c r="P294">
        <v>0</v>
      </c>
      <c r="Q294">
        <v>0</v>
      </c>
      <c r="R294">
        <v>0</v>
      </c>
      <c r="S294">
        <v>0</v>
      </c>
      <c r="T294">
        <v>0</v>
      </c>
      <c r="U294">
        <v>0</v>
      </c>
      <c r="V294">
        <v>0</v>
      </c>
      <c r="W294">
        <v>0</v>
      </c>
      <c r="X294">
        <v>0</v>
      </c>
      <c r="Y294">
        <v>0</v>
      </c>
      <c r="Z294">
        <v>0</v>
      </c>
      <c r="AA294">
        <v>0</v>
      </c>
      <c r="AB294">
        <v>0</v>
      </c>
      <c r="AC294">
        <v>0</v>
      </c>
      <c r="AD294">
        <v>0</v>
      </c>
      <c r="AE294">
        <v>0</v>
      </c>
      <c r="AF294">
        <v>0</v>
      </c>
      <c r="AG294">
        <v>0</v>
      </c>
      <c r="AH294">
        <v>0</v>
      </c>
      <c r="AI294">
        <v>100</v>
      </c>
      <c r="AJ294">
        <v>100</v>
      </c>
      <c r="AK294">
        <v>100</v>
      </c>
      <c r="AL294">
        <v>100</v>
      </c>
      <c r="AM294">
        <v>100</v>
      </c>
      <c r="AN294">
        <v>100</v>
      </c>
      <c r="AO294">
        <v>100</v>
      </c>
      <c r="AP294">
        <v>100</v>
      </c>
      <c r="AQ294">
        <v>35</v>
      </c>
      <c r="AR294">
        <v>35</v>
      </c>
      <c r="AS294">
        <v>35</v>
      </c>
      <c r="AT294">
        <v>35</v>
      </c>
      <c r="AU294">
        <v>35</v>
      </c>
      <c r="AV294">
        <v>35</v>
      </c>
      <c r="AW294">
        <v>35</v>
      </c>
      <c r="AX294">
        <v>35</v>
      </c>
      <c r="AY294">
        <v>20</v>
      </c>
      <c r="AZ294">
        <v>20</v>
      </c>
      <c r="BA294">
        <v>20</v>
      </c>
      <c r="BB294">
        <v>20</v>
      </c>
      <c r="BC294">
        <v>20</v>
      </c>
      <c r="BD294">
        <v>20</v>
      </c>
      <c r="BE294">
        <v>20</v>
      </c>
      <c r="BF294">
        <v>20</v>
      </c>
      <c r="BG294">
        <v>100</v>
      </c>
      <c r="BH294">
        <v>100</v>
      </c>
      <c r="BI294">
        <v>100</v>
      </c>
      <c r="BJ294">
        <v>100</v>
      </c>
      <c r="BK294">
        <v>100</v>
      </c>
      <c r="BL294">
        <v>100</v>
      </c>
      <c r="BM294">
        <v>100</v>
      </c>
      <c r="BN294">
        <v>100</v>
      </c>
      <c r="BO294">
        <v>0</v>
      </c>
      <c r="BP294">
        <v>0</v>
      </c>
      <c r="BQ294">
        <v>0</v>
      </c>
      <c r="BR294">
        <v>0</v>
      </c>
      <c r="BS294">
        <v>1</v>
      </c>
      <c r="BT294">
        <v>14</v>
      </c>
    </row>
    <row r="295" spans="1:72" x14ac:dyDescent="0.25">
      <c r="A295">
        <v>382</v>
      </c>
      <c r="B295" t="s">
        <v>469</v>
      </c>
      <c r="C295">
        <v>0</v>
      </c>
      <c r="D295">
        <v>0</v>
      </c>
      <c r="E295">
        <v>0</v>
      </c>
      <c r="F295">
        <v>0</v>
      </c>
      <c r="G295">
        <v>0</v>
      </c>
      <c r="H295">
        <v>0</v>
      </c>
      <c r="I295">
        <v>0</v>
      </c>
      <c r="J295">
        <v>0</v>
      </c>
      <c r="K295">
        <v>0</v>
      </c>
      <c r="L295">
        <v>0</v>
      </c>
      <c r="M295">
        <v>0</v>
      </c>
      <c r="N295">
        <v>0</v>
      </c>
      <c r="O295">
        <v>0</v>
      </c>
      <c r="P295">
        <v>0</v>
      </c>
      <c r="Q295">
        <v>0</v>
      </c>
      <c r="R295">
        <v>0</v>
      </c>
      <c r="S295">
        <v>0</v>
      </c>
      <c r="T295">
        <v>0</v>
      </c>
      <c r="U295">
        <v>0</v>
      </c>
      <c r="V295">
        <v>0</v>
      </c>
      <c r="W295">
        <v>0</v>
      </c>
      <c r="X295">
        <v>0</v>
      </c>
      <c r="Y295">
        <v>0</v>
      </c>
      <c r="Z295">
        <v>0</v>
      </c>
      <c r="AA295">
        <v>0</v>
      </c>
      <c r="AB295">
        <v>0</v>
      </c>
      <c r="AC295">
        <v>0</v>
      </c>
      <c r="AD295">
        <v>0</v>
      </c>
      <c r="AE295">
        <v>0</v>
      </c>
      <c r="AF295">
        <v>0</v>
      </c>
      <c r="AG295">
        <v>0</v>
      </c>
      <c r="AH295">
        <v>0</v>
      </c>
      <c r="AI295">
        <v>67</v>
      </c>
      <c r="AJ295">
        <v>67</v>
      </c>
      <c r="AK295">
        <v>67</v>
      </c>
      <c r="AL295">
        <v>67</v>
      </c>
      <c r="AM295">
        <v>67</v>
      </c>
      <c r="AN295">
        <v>67</v>
      </c>
      <c r="AO295">
        <v>67</v>
      </c>
      <c r="AP295">
        <v>67</v>
      </c>
      <c r="AQ295">
        <v>15</v>
      </c>
      <c r="AR295">
        <v>15</v>
      </c>
      <c r="AS295">
        <v>15</v>
      </c>
      <c r="AT295">
        <v>15</v>
      </c>
      <c r="AU295">
        <v>15</v>
      </c>
      <c r="AV295">
        <v>15</v>
      </c>
      <c r="AW295">
        <v>15</v>
      </c>
      <c r="AX295">
        <v>15</v>
      </c>
      <c r="AY295">
        <v>0</v>
      </c>
      <c r="AZ295">
        <v>0</v>
      </c>
      <c r="BA295">
        <v>0</v>
      </c>
      <c r="BB295">
        <v>0</v>
      </c>
      <c r="BC295">
        <v>0</v>
      </c>
      <c r="BD295">
        <v>0</v>
      </c>
      <c r="BE295">
        <v>0</v>
      </c>
      <c r="BF295">
        <v>0</v>
      </c>
      <c r="BG295">
        <v>0</v>
      </c>
      <c r="BH295">
        <v>0</v>
      </c>
      <c r="BI295">
        <v>0</v>
      </c>
      <c r="BJ295">
        <v>0</v>
      </c>
      <c r="BK295">
        <v>0</v>
      </c>
      <c r="BL295">
        <v>0</v>
      </c>
      <c r="BM295">
        <v>0</v>
      </c>
      <c r="BN295">
        <v>0</v>
      </c>
      <c r="BO295">
        <v>2</v>
      </c>
      <c r="BP295">
        <v>0</v>
      </c>
      <c r="BQ295">
        <v>0</v>
      </c>
      <c r="BR295">
        <v>0</v>
      </c>
      <c r="BS295">
        <v>14</v>
      </c>
      <c r="BT295">
        <v>14</v>
      </c>
    </row>
    <row r="296" spans="1:72" x14ac:dyDescent="0.25">
      <c r="A296">
        <v>384</v>
      </c>
      <c r="B296" t="s">
        <v>470</v>
      </c>
      <c r="C296">
        <v>0</v>
      </c>
      <c r="D296">
        <v>0</v>
      </c>
      <c r="E296">
        <v>0</v>
      </c>
      <c r="F296">
        <v>0</v>
      </c>
      <c r="G296">
        <v>0</v>
      </c>
      <c r="H296">
        <v>0</v>
      </c>
      <c r="I296">
        <v>0</v>
      </c>
      <c r="J296">
        <v>0</v>
      </c>
      <c r="K296">
        <v>0</v>
      </c>
      <c r="L296">
        <v>0</v>
      </c>
      <c r="M296">
        <v>0</v>
      </c>
      <c r="N296">
        <v>0</v>
      </c>
      <c r="O296">
        <v>0</v>
      </c>
      <c r="P296">
        <v>0</v>
      </c>
      <c r="Q296">
        <v>0</v>
      </c>
      <c r="R296">
        <v>0</v>
      </c>
      <c r="S296">
        <v>0</v>
      </c>
      <c r="T296">
        <v>0</v>
      </c>
      <c r="U296">
        <v>0</v>
      </c>
      <c r="V296">
        <v>0</v>
      </c>
      <c r="W296">
        <v>0</v>
      </c>
      <c r="X296">
        <v>0</v>
      </c>
      <c r="Y296">
        <v>0</v>
      </c>
      <c r="Z296">
        <v>0</v>
      </c>
      <c r="AA296">
        <v>0</v>
      </c>
      <c r="AB296">
        <v>0</v>
      </c>
      <c r="AC296">
        <v>0</v>
      </c>
      <c r="AD296">
        <v>0</v>
      </c>
      <c r="AE296">
        <v>0</v>
      </c>
      <c r="AF296">
        <v>0</v>
      </c>
      <c r="AG296">
        <v>0</v>
      </c>
      <c r="AH296">
        <v>0</v>
      </c>
      <c r="AI296">
        <v>65</v>
      </c>
      <c r="AJ296">
        <v>65</v>
      </c>
      <c r="AK296">
        <v>65</v>
      </c>
      <c r="AL296">
        <v>65</v>
      </c>
      <c r="AM296">
        <v>65</v>
      </c>
      <c r="AN296">
        <v>65</v>
      </c>
      <c r="AO296">
        <v>65</v>
      </c>
      <c r="AP296">
        <v>65</v>
      </c>
      <c r="AQ296">
        <v>15</v>
      </c>
      <c r="AR296">
        <v>15</v>
      </c>
      <c r="AS296">
        <v>15</v>
      </c>
      <c r="AT296">
        <v>15</v>
      </c>
      <c r="AU296">
        <v>15</v>
      </c>
      <c r="AV296">
        <v>15</v>
      </c>
      <c r="AW296">
        <v>15</v>
      </c>
      <c r="AX296">
        <v>15</v>
      </c>
      <c r="AY296">
        <v>0</v>
      </c>
      <c r="AZ296">
        <v>0</v>
      </c>
      <c r="BA296">
        <v>0</v>
      </c>
      <c r="BB296">
        <v>0</v>
      </c>
      <c r="BC296">
        <v>0</v>
      </c>
      <c r="BD296">
        <v>0</v>
      </c>
      <c r="BE296">
        <v>0</v>
      </c>
      <c r="BF296">
        <v>0</v>
      </c>
      <c r="BG296">
        <v>0</v>
      </c>
      <c r="BH296">
        <v>0</v>
      </c>
      <c r="BI296">
        <v>0</v>
      </c>
      <c r="BJ296">
        <v>0</v>
      </c>
      <c r="BK296">
        <v>0</v>
      </c>
      <c r="BL296">
        <v>0</v>
      </c>
      <c r="BM296">
        <v>0</v>
      </c>
      <c r="BN296">
        <v>0</v>
      </c>
      <c r="BO296">
        <v>0</v>
      </c>
      <c r="BP296">
        <v>0</v>
      </c>
      <c r="BQ296">
        <v>0</v>
      </c>
      <c r="BR296">
        <v>0</v>
      </c>
      <c r="BS296">
        <v>14</v>
      </c>
      <c r="BT296">
        <v>14</v>
      </c>
    </row>
    <row r="297" spans="1:72" x14ac:dyDescent="0.25">
      <c r="A297">
        <v>385</v>
      </c>
      <c r="B297" t="s">
        <v>471</v>
      </c>
      <c r="C297">
        <v>0</v>
      </c>
      <c r="D297">
        <v>0</v>
      </c>
      <c r="E297">
        <v>0</v>
      </c>
      <c r="F297">
        <v>0</v>
      </c>
      <c r="G297">
        <v>0</v>
      </c>
      <c r="H297">
        <v>0</v>
      </c>
      <c r="I297">
        <v>0</v>
      </c>
      <c r="J297">
        <v>0</v>
      </c>
      <c r="K297">
        <v>0</v>
      </c>
      <c r="L297">
        <v>0</v>
      </c>
      <c r="M297">
        <v>0</v>
      </c>
      <c r="N297">
        <v>0</v>
      </c>
      <c r="O297">
        <v>0</v>
      </c>
      <c r="P297">
        <v>0</v>
      </c>
      <c r="Q297">
        <v>0</v>
      </c>
      <c r="R297">
        <v>1.22</v>
      </c>
      <c r="S297">
        <v>0</v>
      </c>
      <c r="T297">
        <v>0</v>
      </c>
      <c r="U297">
        <v>0</v>
      </c>
      <c r="V297">
        <v>0</v>
      </c>
      <c r="W297">
        <v>0</v>
      </c>
      <c r="X297">
        <v>0</v>
      </c>
      <c r="Y297">
        <v>0</v>
      </c>
      <c r="Z297">
        <v>0</v>
      </c>
      <c r="AA297">
        <v>0</v>
      </c>
      <c r="AB297">
        <v>0</v>
      </c>
      <c r="AC297">
        <v>0</v>
      </c>
      <c r="AD297">
        <v>0</v>
      </c>
      <c r="AE297">
        <v>0</v>
      </c>
      <c r="AF297">
        <v>0</v>
      </c>
      <c r="AG297">
        <v>0</v>
      </c>
      <c r="AH297">
        <v>0</v>
      </c>
      <c r="AI297">
        <v>100</v>
      </c>
      <c r="AJ297">
        <v>100</v>
      </c>
      <c r="AK297">
        <v>100</v>
      </c>
      <c r="AL297">
        <v>100</v>
      </c>
      <c r="AM297">
        <v>100</v>
      </c>
      <c r="AN297">
        <v>100</v>
      </c>
      <c r="AO297">
        <v>100</v>
      </c>
      <c r="AP297">
        <v>100</v>
      </c>
      <c r="AQ297">
        <v>100</v>
      </c>
      <c r="AR297">
        <v>100</v>
      </c>
      <c r="AS297">
        <v>100</v>
      </c>
      <c r="AT297">
        <v>100</v>
      </c>
      <c r="AU297">
        <v>100</v>
      </c>
      <c r="AV297">
        <v>100</v>
      </c>
      <c r="AW297">
        <v>100</v>
      </c>
      <c r="AX297">
        <v>98.78</v>
      </c>
      <c r="AY297">
        <v>100</v>
      </c>
      <c r="AZ297">
        <v>100</v>
      </c>
      <c r="BA297">
        <v>100</v>
      </c>
      <c r="BB297">
        <v>100</v>
      </c>
      <c r="BC297">
        <v>100</v>
      </c>
      <c r="BD297">
        <v>100</v>
      </c>
      <c r="BE297">
        <v>100</v>
      </c>
      <c r="BF297">
        <v>100</v>
      </c>
      <c r="BG297">
        <v>27.5</v>
      </c>
      <c r="BH297">
        <v>27.5</v>
      </c>
      <c r="BI297">
        <v>27.5</v>
      </c>
      <c r="BJ297">
        <v>27.5</v>
      </c>
      <c r="BK297">
        <v>27.5</v>
      </c>
      <c r="BL297">
        <v>27.5</v>
      </c>
      <c r="BM297">
        <v>27.5</v>
      </c>
      <c r="BN297">
        <v>27.5</v>
      </c>
      <c r="BO297">
        <v>0</v>
      </c>
      <c r="BP297">
        <v>0</v>
      </c>
      <c r="BQ297">
        <v>0</v>
      </c>
      <c r="BR297">
        <v>0</v>
      </c>
      <c r="BS297">
        <v>35</v>
      </c>
      <c r="BT297">
        <v>14</v>
      </c>
    </row>
    <row r="298" spans="1:72" x14ac:dyDescent="0.25">
      <c r="A298">
        <v>386</v>
      </c>
      <c r="B298" t="s">
        <v>472</v>
      </c>
      <c r="C298">
        <v>0</v>
      </c>
      <c r="D298">
        <v>0</v>
      </c>
      <c r="E298">
        <v>0</v>
      </c>
      <c r="F298">
        <v>0</v>
      </c>
      <c r="G298">
        <v>0</v>
      </c>
      <c r="H298">
        <v>0</v>
      </c>
      <c r="I298">
        <v>0</v>
      </c>
      <c r="J298">
        <v>0</v>
      </c>
      <c r="K298">
        <v>0</v>
      </c>
      <c r="L298">
        <v>0</v>
      </c>
      <c r="M298">
        <v>0</v>
      </c>
      <c r="N298">
        <v>0</v>
      </c>
      <c r="O298">
        <v>0</v>
      </c>
      <c r="P298">
        <v>0</v>
      </c>
      <c r="Q298">
        <v>0</v>
      </c>
      <c r="R298">
        <v>0</v>
      </c>
      <c r="S298">
        <v>0</v>
      </c>
      <c r="T298">
        <v>0</v>
      </c>
      <c r="U298">
        <v>0</v>
      </c>
      <c r="V298">
        <v>0</v>
      </c>
      <c r="W298">
        <v>0</v>
      </c>
      <c r="X298">
        <v>0</v>
      </c>
      <c r="Y298">
        <v>0</v>
      </c>
      <c r="Z298">
        <v>0</v>
      </c>
      <c r="AA298">
        <v>0</v>
      </c>
      <c r="AB298">
        <v>0</v>
      </c>
      <c r="AC298">
        <v>0</v>
      </c>
      <c r="AD298">
        <v>0</v>
      </c>
      <c r="AE298">
        <v>0</v>
      </c>
      <c r="AF298">
        <v>0</v>
      </c>
      <c r="AG298">
        <v>0</v>
      </c>
      <c r="AH298">
        <v>0</v>
      </c>
      <c r="AI298">
        <v>65</v>
      </c>
      <c r="AJ298">
        <v>65</v>
      </c>
      <c r="AK298">
        <v>65</v>
      </c>
      <c r="AL298">
        <v>65</v>
      </c>
      <c r="AM298">
        <v>65</v>
      </c>
      <c r="AN298">
        <v>65</v>
      </c>
      <c r="AO298">
        <v>65</v>
      </c>
      <c r="AP298">
        <v>65</v>
      </c>
      <c r="AQ298">
        <v>15</v>
      </c>
      <c r="AR298">
        <v>15</v>
      </c>
      <c r="AS298">
        <v>15</v>
      </c>
      <c r="AT298">
        <v>15</v>
      </c>
      <c r="AU298">
        <v>15</v>
      </c>
      <c r="AV298">
        <v>15</v>
      </c>
      <c r="AW298">
        <v>15</v>
      </c>
      <c r="AX298">
        <v>15</v>
      </c>
      <c r="AY298">
        <v>0</v>
      </c>
      <c r="AZ298">
        <v>0</v>
      </c>
      <c r="BA298">
        <v>0</v>
      </c>
      <c r="BB298">
        <v>0</v>
      </c>
      <c r="BC298">
        <v>0</v>
      </c>
      <c r="BD298">
        <v>0</v>
      </c>
      <c r="BE298">
        <v>0</v>
      </c>
      <c r="BF298">
        <v>0</v>
      </c>
      <c r="BG298">
        <v>0</v>
      </c>
      <c r="BH298">
        <v>0</v>
      </c>
      <c r="BI298">
        <v>0</v>
      </c>
      <c r="BJ298">
        <v>0</v>
      </c>
      <c r="BK298">
        <v>0</v>
      </c>
      <c r="BL298">
        <v>0</v>
      </c>
      <c r="BM298">
        <v>0</v>
      </c>
      <c r="BN298">
        <v>0</v>
      </c>
      <c r="BO298">
        <v>0</v>
      </c>
      <c r="BP298">
        <v>0</v>
      </c>
      <c r="BQ298">
        <v>0</v>
      </c>
      <c r="BR298">
        <v>0</v>
      </c>
      <c r="BS298">
        <v>14</v>
      </c>
      <c r="BT298">
        <v>14</v>
      </c>
    </row>
    <row r="299" spans="1:72" x14ac:dyDescent="0.25">
      <c r="A299">
        <v>387</v>
      </c>
      <c r="B299" t="s">
        <v>473</v>
      </c>
      <c r="C299">
        <v>0</v>
      </c>
      <c r="D299">
        <v>0</v>
      </c>
      <c r="E299">
        <v>0</v>
      </c>
      <c r="F299">
        <v>0</v>
      </c>
      <c r="G299">
        <v>0</v>
      </c>
      <c r="H299">
        <v>0</v>
      </c>
      <c r="I299">
        <v>0</v>
      </c>
      <c r="J299">
        <v>0</v>
      </c>
      <c r="K299">
        <v>0</v>
      </c>
      <c r="L299">
        <v>0</v>
      </c>
      <c r="M299">
        <v>0</v>
      </c>
      <c r="N299">
        <v>0</v>
      </c>
      <c r="O299">
        <v>0</v>
      </c>
      <c r="P299">
        <v>0</v>
      </c>
      <c r="Q299">
        <v>0</v>
      </c>
      <c r="R299">
        <v>0</v>
      </c>
      <c r="S299">
        <v>0</v>
      </c>
      <c r="T299">
        <v>0</v>
      </c>
      <c r="U299">
        <v>0</v>
      </c>
      <c r="V299">
        <v>0</v>
      </c>
      <c r="W299">
        <v>0</v>
      </c>
      <c r="X299">
        <v>0</v>
      </c>
      <c r="Y299">
        <v>0</v>
      </c>
      <c r="Z299">
        <v>0</v>
      </c>
      <c r="AA299">
        <v>0</v>
      </c>
      <c r="AB299">
        <v>0</v>
      </c>
      <c r="AC299">
        <v>0</v>
      </c>
      <c r="AD299">
        <v>0</v>
      </c>
      <c r="AE299">
        <v>0</v>
      </c>
      <c r="AF299">
        <v>0</v>
      </c>
      <c r="AG299">
        <v>0</v>
      </c>
      <c r="AH299">
        <v>0</v>
      </c>
      <c r="AI299">
        <v>100</v>
      </c>
      <c r="AJ299">
        <v>100</v>
      </c>
      <c r="AK299">
        <v>100</v>
      </c>
      <c r="AL299">
        <v>100</v>
      </c>
      <c r="AM299">
        <v>100</v>
      </c>
      <c r="AN299">
        <v>100</v>
      </c>
      <c r="AO299">
        <v>100</v>
      </c>
      <c r="AP299">
        <v>100</v>
      </c>
      <c r="AQ299">
        <v>37.5</v>
      </c>
      <c r="AR299">
        <v>37.5</v>
      </c>
      <c r="AS299">
        <v>37.5</v>
      </c>
      <c r="AT299">
        <v>37.5</v>
      </c>
      <c r="AU299">
        <v>37.5</v>
      </c>
      <c r="AV299">
        <v>37.5</v>
      </c>
      <c r="AW299">
        <v>37.5</v>
      </c>
      <c r="AX299">
        <v>37.5</v>
      </c>
      <c r="AY299">
        <v>5</v>
      </c>
      <c r="AZ299">
        <v>5</v>
      </c>
      <c r="BA299">
        <v>5</v>
      </c>
      <c r="BB299">
        <v>5</v>
      </c>
      <c r="BC299">
        <v>5</v>
      </c>
      <c r="BD299">
        <v>5</v>
      </c>
      <c r="BE299">
        <v>5</v>
      </c>
      <c r="BF299">
        <v>5</v>
      </c>
      <c r="BG299">
        <v>100</v>
      </c>
      <c r="BH299">
        <v>100</v>
      </c>
      <c r="BI299">
        <v>100</v>
      </c>
      <c r="BJ299">
        <v>100</v>
      </c>
      <c r="BK299">
        <v>100</v>
      </c>
      <c r="BL299">
        <v>100</v>
      </c>
      <c r="BM299">
        <v>100</v>
      </c>
      <c r="BN299">
        <v>100</v>
      </c>
      <c r="BO299">
        <v>0</v>
      </c>
      <c r="BP299">
        <v>0</v>
      </c>
      <c r="BQ299">
        <v>0</v>
      </c>
      <c r="BR299">
        <v>0</v>
      </c>
      <c r="BS299">
        <v>42</v>
      </c>
      <c r="BT299">
        <v>14</v>
      </c>
    </row>
    <row r="300" spans="1:72" x14ac:dyDescent="0.25">
      <c r="A300">
        <v>389</v>
      </c>
      <c r="B300" t="s">
        <v>474</v>
      </c>
      <c r="C300">
        <v>0</v>
      </c>
      <c r="D300">
        <v>0</v>
      </c>
      <c r="E300">
        <v>0</v>
      </c>
      <c r="F300">
        <v>0</v>
      </c>
      <c r="G300">
        <v>0</v>
      </c>
      <c r="H300">
        <v>0</v>
      </c>
      <c r="I300">
        <v>0</v>
      </c>
      <c r="J300">
        <v>0</v>
      </c>
      <c r="K300">
        <v>0</v>
      </c>
      <c r="L300">
        <v>0</v>
      </c>
      <c r="M300">
        <v>0</v>
      </c>
      <c r="N300">
        <v>0</v>
      </c>
      <c r="O300">
        <v>0</v>
      </c>
      <c r="P300">
        <v>0</v>
      </c>
      <c r="Q300">
        <v>0</v>
      </c>
      <c r="R300">
        <v>0</v>
      </c>
      <c r="S300">
        <v>0</v>
      </c>
      <c r="T300">
        <v>0</v>
      </c>
      <c r="U300">
        <v>0</v>
      </c>
      <c r="V300">
        <v>0</v>
      </c>
      <c r="W300">
        <v>0</v>
      </c>
      <c r="X300">
        <v>0</v>
      </c>
      <c r="Y300">
        <v>0</v>
      </c>
      <c r="Z300">
        <v>0</v>
      </c>
      <c r="AA300">
        <v>0</v>
      </c>
      <c r="AB300">
        <v>0</v>
      </c>
      <c r="AC300">
        <v>0</v>
      </c>
      <c r="AD300">
        <v>0</v>
      </c>
      <c r="AE300">
        <v>0</v>
      </c>
      <c r="AF300">
        <v>0</v>
      </c>
      <c r="AG300">
        <v>0</v>
      </c>
      <c r="AH300">
        <v>0</v>
      </c>
      <c r="AI300">
        <v>65</v>
      </c>
      <c r="AJ300">
        <v>65</v>
      </c>
      <c r="AK300">
        <v>65</v>
      </c>
      <c r="AL300">
        <v>65</v>
      </c>
      <c r="AM300">
        <v>65</v>
      </c>
      <c r="AN300">
        <v>65</v>
      </c>
      <c r="AO300">
        <v>65</v>
      </c>
      <c r="AP300">
        <v>65</v>
      </c>
      <c r="AQ300">
        <v>15</v>
      </c>
      <c r="AR300">
        <v>15</v>
      </c>
      <c r="AS300">
        <v>15</v>
      </c>
      <c r="AT300">
        <v>15</v>
      </c>
      <c r="AU300">
        <v>15</v>
      </c>
      <c r="AV300">
        <v>15</v>
      </c>
      <c r="AW300">
        <v>15</v>
      </c>
      <c r="AX300">
        <v>15</v>
      </c>
      <c r="AY300">
        <v>0</v>
      </c>
      <c r="AZ300">
        <v>0</v>
      </c>
      <c r="BA300">
        <v>0</v>
      </c>
      <c r="BB300">
        <v>0</v>
      </c>
      <c r="BC300">
        <v>0</v>
      </c>
      <c r="BD300">
        <v>0</v>
      </c>
      <c r="BE300">
        <v>0</v>
      </c>
      <c r="BF300">
        <v>0</v>
      </c>
      <c r="BG300">
        <v>0</v>
      </c>
      <c r="BH300">
        <v>0</v>
      </c>
      <c r="BI300">
        <v>0</v>
      </c>
      <c r="BJ300">
        <v>0</v>
      </c>
      <c r="BK300">
        <v>0</v>
      </c>
      <c r="BL300">
        <v>0</v>
      </c>
      <c r="BM300">
        <v>0</v>
      </c>
      <c r="BN300">
        <v>0</v>
      </c>
      <c r="BO300">
        <v>0</v>
      </c>
      <c r="BP300">
        <v>0</v>
      </c>
      <c r="BQ300">
        <v>0</v>
      </c>
      <c r="BR300">
        <v>0</v>
      </c>
      <c r="BS300">
        <v>14</v>
      </c>
      <c r="BT300">
        <v>14</v>
      </c>
    </row>
    <row r="301" spans="1:72" x14ac:dyDescent="0.25">
      <c r="A301">
        <v>390</v>
      </c>
      <c r="B301" t="s">
        <v>475</v>
      </c>
      <c r="C301">
        <v>0</v>
      </c>
      <c r="D301">
        <v>0</v>
      </c>
      <c r="E301">
        <v>0</v>
      </c>
      <c r="F301">
        <v>0</v>
      </c>
      <c r="G301">
        <v>0</v>
      </c>
      <c r="H301">
        <v>0</v>
      </c>
      <c r="I301">
        <v>0</v>
      </c>
      <c r="J301">
        <v>0</v>
      </c>
      <c r="K301">
        <v>0</v>
      </c>
      <c r="L301">
        <v>0</v>
      </c>
      <c r="M301">
        <v>0</v>
      </c>
      <c r="N301">
        <v>0</v>
      </c>
      <c r="O301">
        <v>0</v>
      </c>
      <c r="P301">
        <v>0</v>
      </c>
      <c r="Q301">
        <v>0</v>
      </c>
      <c r="R301">
        <v>0</v>
      </c>
      <c r="S301">
        <v>0</v>
      </c>
      <c r="T301">
        <v>0</v>
      </c>
      <c r="U301">
        <v>0</v>
      </c>
      <c r="V301">
        <v>0</v>
      </c>
      <c r="W301">
        <v>0</v>
      </c>
      <c r="X301">
        <v>0</v>
      </c>
      <c r="Y301">
        <v>0</v>
      </c>
      <c r="Z301">
        <v>0</v>
      </c>
      <c r="AA301">
        <v>0</v>
      </c>
      <c r="AB301">
        <v>0</v>
      </c>
      <c r="AC301">
        <v>0</v>
      </c>
      <c r="AD301">
        <v>0</v>
      </c>
      <c r="AE301">
        <v>0</v>
      </c>
      <c r="AF301">
        <v>0</v>
      </c>
      <c r="AG301">
        <v>0</v>
      </c>
      <c r="AH301">
        <v>0</v>
      </c>
      <c r="AI301">
        <v>75</v>
      </c>
      <c r="AJ301">
        <v>75</v>
      </c>
      <c r="AK301">
        <v>75</v>
      </c>
      <c r="AL301">
        <v>75</v>
      </c>
      <c r="AM301">
        <v>75</v>
      </c>
      <c r="AN301">
        <v>75</v>
      </c>
      <c r="AO301">
        <v>75</v>
      </c>
      <c r="AP301">
        <v>75</v>
      </c>
      <c r="AQ301">
        <v>100</v>
      </c>
      <c r="AR301">
        <v>100</v>
      </c>
      <c r="AS301">
        <v>100</v>
      </c>
      <c r="AT301">
        <v>100</v>
      </c>
      <c r="AU301">
        <v>100</v>
      </c>
      <c r="AV301">
        <v>100</v>
      </c>
      <c r="AW301">
        <v>100</v>
      </c>
      <c r="AX301">
        <v>100</v>
      </c>
      <c r="AY301">
        <v>10</v>
      </c>
      <c r="AZ301">
        <v>10</v>
      </c>
      <c r="BA301">
        <v>10</v>
      </c>
      <c r="BB301">
        <v>10</v>
      </c>
      <c r="BC301">
        <v>10</v>
      </c>
      <c r="BD301">
        <v>10</v>
      </c>
      <c r="BE301">
        <v>10</v>
      </c>
      <c r="BF301">
        <v>10</v>
      </c>
      <c r="BG301">
        <v>15</v>
      </c>
      <c r="BH301">
        <v>15</v>
      </c>
      <c r="BI301">
        <v>15</v>
      </c>
      <c r="BJ301">
        <v>15</v>
      </c>
      <c r="BK301">
        <v>15</v>
      </c>
      <c r="BL301">
        <v>15</v>
      </c>
      <c r="BM301">
        <v>15</v>
      </c>
      <c r="BN301">
        <v>15</v>
      </c>
      <c r="BO301">
        <v>0</v>
      </c>
      <c r="BP301">
        <v>0</v>
      </c>
      <c r="BQ301">
        <v>0</v>
      </c>
      <c r="BR301">
        <v>0</v>
      </c>
      <c r="BS301">
        <v>65</v>
      </c>
      <c r="BT301">
        <v>14</v>
      </c>
    </row>
    <row r="302" spans="1:72" x14ac:dyDescent="0.25">
      <c r="A302">
        <v>391</v>
      </c>
      <c r="B302" t="s">
        <v>476</v>
      </c>
      <c r="C302">
        <v>0</v>
      </c>
      <c r="D302">
        <v>0</v>
      </c>
      <c r="E302">
        <v>0</v>
      </c>
      <c r="F302">
        <v>0</v>
      </c>
      <c r="G302">
        <v>0</v>
      </c>
      <c r="H302">
        <v>0</v>
      </c>
      <c r="I302">
        <v>0</v>
      </c>
      <c r="J302">
        <v>0</v>
      </c>
      <c r="K302">
        <v>0</v>
      </c>
      <c r="L302">
        <v>0</v>
      </c>
      <c r="M302">
        <v>0</v>
      </c>
      <c r="N302">
        <v>0</v>
      </c>
      <c r="O302">
        <v>0</v>
      </c>
      <c r="P302">
        <v>0</v>
      </c>
      <c r="Q302">
        <v>0</v>
      </c>
      <c r="R302">
        <v>0</v>
      </c>
      <c r="S302">
        <v>0</v>
      </c>
      <c r="T302">
        <v>0</v>
      </c>
      <c r="U302">
        <v>0</v>
      </c>
      <c r="V302">
        <v>0</v>
      </c>
      <c r="W302">
        <v>0</v>
      </c>
      <c r="X302">
        <v>0</v>
      </c>
      <c r="Y302">
        <v>0</v>
      </c>
      <c r="Z302">
        <v>0</v>
      </c>
      <c r="AA302">
        <v>0</v>
      </c>
      <c r="AB302">
        <v>0</v>
      </c>
      <c r="AC302">
        <v>0</v>
      </c>
      <c r="AD302">
        <v>0</v>
      </c>
      <c r="AE302">
        <v>0</v>
      </c>
      <c r="AF302">
        <v>0</v>
      </c>
      <c r="AG302">
        <v>0</v>
      </c>
      <c r="AH302">
        <v>0</v>
      </c>
      <c r="AI302">
        <v>100</v>
      </c>
      <c r="AJ302">
        <v>100</v>
      </c>
      <c r="AK302">
        <v>100</v>
      </c>
      <c r="AL302">
        <v>100</v>
      </c>
      <c r="AM302">
        <v>100</v>
      </c>
      <c r="AN302">
        <v>100</v>
      </c>
      <c r="AO302">
        <v>100</v>
      </c>
      <c r="AP302">
        <v>100</v>
      </c>
      <c r="AQ302">
        <v>100</v>
      </c>
      <c r="AR302">
        <v>100</v>
      </c>
      <c r="AS302">
        <v>100</v>
      </c>
      <c r="AT302">
        <v>100</v>
      </c>
      <c r="AU302">
        <v>100</v>
      </c>
      <c r="AV302">
        <v>100</v>
      </c>
      <c r="AW302">
        <v>100</v>
      </c>
      <c r="AX302">
        <v>100</v>
      </c>
      <c r="AY302">
        <v>12.5</v>
      </c>
      <c r="AZ302">
        <v>12.5</v>
      </c>
      <c r="BA302">
        <v>12.5</v>
      </c>
      <c r="BB302">
        <v>12.5</v>
      </c>
      <c r="BC302">
        <v>12.5</v>
      </c>
      <c r="BD302">
        <v>12.5</v>
      </c>
      <c r="BE302">
        <v>12.5</v>
      </c>
      <c r="BF302">
        <v>12.5</v>
      </c>
      <c r="BG302">
        <v>62.5</v>
      </c>
      <c r="BH302">
        <v>62.5</v>
      </c>
      <c r="BI302">
        <v>62.5</v>
      </c>
      <c r="BJ302">
        <v>62.5</v>
      </c>
      <c r="BK302">
        <v>62.5</v>
      </c>
      <c r="BL302">
        <v>62.5</v>
      </c>
      <c r="BM302">
        <v>62.5</v>
      </c>
      <c r="BN302">
        <v>62.5</v>
      </c>
      <c r="BO302">
        <v>0</v>
      </c>
      <c r="BP302">
        <v>0</v>
      </c>
      <c r="BQ302">
        <v>0</v>
      </c>
      <c r="BR302">
        <v>0</v>
      </c>
      <c r="BS302">
        <v>72</v>
      </c>
      <c r="BT302">
        <v>14</v>
      </c>
    </row>
    <row r="303" spans="1:72" x14ac:dyDescent="0.25">
      <c r="A303">
        <v>392</v>
      </c>
      <c r="B303" t="s">
        <v>477</v>
      </c>
      <c r="C303">
        <v>0</v>
      </c>
      <c r="D303">
        <v>0</v>
      </c>
      <c r="E303">
        <v>0</v>
      </c>
      <c r="F303">
        <v>0</v>
      </c>
      <c r="G303">
        <v>0</v>
      </c>
      <c r="H303">
        <v>0</v>
      </c>
      <c r="I303">
        <v>0</v>
      </c>
      <c r="J303">
        <v>0</v>
      </c>
      <c r="K303">
        <v>0</v>
      </c>
      <c r="L303">
        <v>0</v>
      </c>
      <c r="M303">
        <v>0</v>
      </c>
      <c r="N303">
        <v>0</v>
      </c>
      <c r="O303">
        <v>0</v>
      </c>
      <c r="P303">
        <v>0</v>
      </c>
      <c r="Q303">
        <v>0</v>
      </c>
      <c r="R303">
        <v>0</v>
      </c>
      <c r="S303">
        <v>0</v>
      </c>
      <c r="T303">
        <v>0</v>
      </c>
      <c r="U303">
        <v>0</v>
      </c>
      <c r="V303">
        <v>0</v>
      </c>
      <c r="W303">
        <v>0</v>
      </c>
      <c r="X303">
        <v>0</v>
      </c>
      <c r="Y303">
        <v>0</v>
      </c>
      <c r="Z303">
        <v>0</v>
      </c>
      <c r="AA303">
        <v>0</v>
      </c>
      <c r="AB303">
        <v>0</v>
      </c>
      <c r="AC303">
        <v>0</v>
      </c>
      <c r="AD303">
        <v>0</v>
      </c>
      <c r="AE303">
        <v>0</v>
      </c>
      <c r="AF303">
        <v>0</v>
      </c>
      <c r="AG303">
        <v>0</v>
      </c>
      <c r="AH303">
        <v>0</v>
      </c>
      <c r="AI303">
        <v>65</v>
      </c>
      <c r="AJ303">
        <v>65</v>
      </c>
      <c r="AK303">
        <v>65</v>
      </c>
      <c r="AL303">
        <v>65</v>
      </c>
      <c r="AM303">
        <v>65</v>
      </c>
      <c r="AN303">
        <v>65</v>
      </c>
      <c r="AO303">
        <v>65</v>
      </c>
      <c r="AP303">
        <v>65</v>
      </c>
      <c r="AQ303">
        <v>15</v>
      </c>
      <c r="AR303">
        <v>15</v>
      </c>
      <c r="AS303">
        <v>15</v>
      </c>
      <c r="AT303">
        <v>15</v>
      </c>
      <c r="AU303">
        <v>15</v>
      </c>
      <c r="AV303">
        <v>15</v>
      </c>
      <c r="AW303">
        <v>15</v>
      </c>
      <c r="AX303">
        <v>15</v>
      </c>
      <c r="AY303">
        <v>0</v>
      </c>
      <c r="AZ303">
        <v>0</v>
      </c>
      <c r="BA303">
        <v>0</v>
      </c>
      <c r="BB303">
        <v>0</v>
      </c>
      <c r="BC303">
        <v>0</v>
      </c>
      <c r="BD303">
        <v>0</v>
      </c>
      <c r="BE303">
        <v>0</v>
      </c>
      <c r="BF303">
        <v>0</v>
      </c>
      <c r="BG303">
        <v>0</v>
      </c>
      <c r="BH303">
        <v>0</v>
      </c>
      <c r="BI303">
        <v>0</v>
      </c>
      <c r="BJ303">
        <v>0</v>
      </c>
      <c r="BK303">
        <v>0</v>
      </c>
      <c r="BL303">
        <v>0</v>
      </c>
      <c r="BM303">
        <v>0</v>
      </c>
      <c r="BN303">
        <v>0</v>
      </c>
      <c r="BO303">
        <v>0</v>
      </c>
      <c r="BP303">
        <v>0</v>
      </c>
      <c r="BQ303">
        <v>0</v>
      </c>
      <c r="BR303">
        <v>0</v>
      </c>
      <c r="BS303">
        <v>14</v>
      </c>
      <c r="BT303">
        <v>14</v>
      </c>
    </row>
    <row r="304" spans="1:72" x14ac:dyDescent="0.25">
      <c r="A304">
        <v>393</v>
      </c>
      <c r="B304" t="s">
        <v>478</v>
      </c>
      <c r="C304">
        <v>0</v>
      </c>
      <c r="D304">
        <v>0</v>
      </c>
      <c r="E304">
        <v>0</v>
      </c>
      <c r="F304">
        <v>0</v>
      </c>
      <c r="G304">
        <v>0</v>
      </c>
      <c r="H304">
        <v>0</v>
      </c>
      <c r="I304">
        <v>0</v>
      </c>
      <c r="J304">
        <v>0</v>
      </c>
      <c r="K304">
        <v>0</v>
      </c>
      <c r="L304">
        <v>0</v>
      </c>
      <c r="M304">
        <v>0</v>
      </c>
      <c r="N304">
        <v>0</v>
      </c>
      <c r="O304">
        <v>0</v>
      </c>
      <c r="P304">
        <v>0</v>
      </c>
      <c r="Q304">
        <v>0</v>
      </c>
      <c r="R304">
        <v>0</v>
      </c>
      <c r="S304">
        <v>0</v>
      </c>
      <c r="T304">
        <v>0</v>
      </c>
      <c r="U304">
        <v>0</v>
      </c>
      <c r="V304">
        <v>0</v>
      </c>
      <c r="W304">
        <v>0</v>
      </c>
      <c r="X304">
        <v>0</v>
      </c>
      <c r="Y304">
        <v>0</v>
      </c>
      <c r="Z304">
        <v>0</v>
      </c>
      <c r="AA304">
        <v>0</v>
      </c>
      <c r="AB304">
        <v>0</v>
      </c>
      <c r="AC304">
        <v>0</v>
      </c>
      <c r="AD304">
        <v>0</v>
      </c>
      <c r="AE304">
        <v>0</v>
      </c>
      <c r="AF304">
        <v>0</v>
      </c>
      <c r="AG304">
        <v>0</v>
      </c>
      <c r="AH304">
        <v>0</v>
      </c>
      <c r="AI304">
        <v>100</v>
      </c>
      <c r="AJ304">
        <v>100</v>
      </c>
      <c r="AK304">
        <v>100</v>
      </c>
      <c r="AL304">
        <v>100</v>
      </c>
      <c r="AM304">
        <v>100</v>
      </c>
      <c r="AN304">
        <v>100</v>
      </c>
      <c r="AO304">
        <v>100</v>
      </c>
      <c r="AP304">
        <v>100</v>
      </c>
      <c r="AQ304">
        <v>85</v>
      </c>
      <c r="AR304">
        <v>85</v>
      </c>
      <c r="AS304">
        <v>85</v>
      </c>
      <c r="AT304">
        <v>85</v>
      </c>
      <c r="AU304">
        <v>85</v>
      </c>
      <c r="AV304">
        <v>85</v>
      </c>
      <c r="AW304">
        <v>85</v>
      </c>
      <c r="AX304">
        <v>85</v>
      </c>
      <c r="AY304">
        <v>30</v>
      </c>
      <c r="AZ304">
        <v>30</v>
      </c>
      <c r="BA304">
        <v>30</v>
      </c>
      <c r="BB304">
        <v>30</v>
      </c>
      <c r="BC304">
        <v>30</v>
      </c>
      <c r="BD304">
        <v>30</v>
      </c>
      <c r="BE304">
        <v>30</v>
      </c>
      <c r="BF304">
        <v>30</v>
      </c>
      <c r="BG304">
        <v>50</v>
      </c>
      <c r="BH304">
        <v>50</v>
      </c>
      <c r="BI304">
        <v>50</v>
      </c>
      <c r="BJ304">
        <v>50</v>
      </c>
      <c r="BK304">
        <v>50</v>
      </c>
      <c r="BL304">
        <v>50</v>
      </c>
      <c r="BM304">
        <v>50</v>
      </c>
      <c r="BN304">
        <v>50</v>
      </c>
      <c r="BO304">
        <v>0</v>
      </c>
      <c r="BP304">
        <v>0</v>
      </c>
      <c r="BQ304">
        <v>0</v>
      </c>
      <c r="BR304">
        <v>0</v>
      </c>
      <c r="BS304">
        <v>53</v>
      </c>
      <c r="BT304">
        <v>14</v>
      </c>
    </row>
    <row r="305" spans="1:72" x14ac:dyDescent="0.25">
      <c r="A305">
        <v>394</v>
      </c>
      <c r="B305" t="s">
        <v>479</v>
      </c>
      <c r="C305">
        <v>0</v>
      </c>
      <c r="D305">
        <v>0</v>
      </c>
      <c r="E305">
        <v>0</v>
      </c>
      <c r="F305">
        <v>0</v>
      </c>
      <c r="G305">
        <v>0</v>
      </c>
      <c r="H305">
        <v>0</v>
      </c>
      <c r="I305">
        <v>0</v>
      </c>
      <c r="J305">
        <v>0</v>
      </c>
      <c r="K305">
        <v>0</v>
      </c>
      <c r="L305">
        <v>0</v>
      </c>
      <c r="M305">
        <v>0</v>
      </c>
      <c r="N305">
        <v>0</v>
      </c>
      <c r="O305">
        <v>0</v>
      </c>
      <c r="P305">
        <v>0</v>
      </c>
      <c r="Q305">
        <v>0</v>
      </c>
      <c r="R305">
        <v>0</v>
      </c>
      <c r="S305">
        <v>0</v>
      </c>
      <c r="T305">
        <v>0</v>
      </c>
      <c r="U305">
        <v>0</v>
      </c>
      <c r="V305">
        <v>0</v>
      </c>
      <c r="W305">
        <v>0</v>
      </c>
      <c r="X305">
        <v>0</v>
      </c>
      <c r="Y305">
        <v>0</v>
      </c>
      <c r="Z305">
        <v>0</v>
      </c>
      <c r="AA305">
        <v>0</v>
      </c>
      <c r="AB305">
        <v>0</v>
      </c>
      <c r="AC305">
        <v>0</v>
      </c>
      <c r="AD305">
        <v>0</v>
      </c>
      <c r="AE305">
        <v>0</v>
      </c>
      <c r="AF305">
        <v>0</v>
      </c>
      <c r="AG305">
        <v>0</v>
      </c>
      <c r="AH305">
        <v>0</v>
      </c>
      <c r="AI305">
        <v>100</v>
      </c>
      <c r="AJ305">
        <v>100</v>
      </c>
      <c r="AK305">
        <v>100</v>
      </c>
      <c r="AL305">
        <v>100</v>
      </c>
      <c r="AM305">
        <v>100</v>
      </c>
      <c r="AN305">
        <v>100</v>
      </c>
      <c r="AO305">
        <v>100</v>
      </c>
      <c r="AP305">
        <v>100</v>
      </c>
      <c r="AQ305">
        <v>35</v>
      </c>
      <c r="AR305">
        <v>35</v>
      </c>
      <c r="AS305">
        <v>35</v>
      </c>
      <c r="AT305">
        <v>35</v>
      </c>
      <c r="AU305">
        <v>35</v>
      </c>
      <c r="AV305">
        <v>35</v>
      </c>
      <c r="AW305">
        <v>35</v>
      </c>
      <c r="AX305">
        <v>35</v>
      </c>
      <c r="AY305">
        <v>25</v>
      </c>
      <c r="AZ305">
        <v>25</v>
      </c>
      <c r="BA305">
        <v>25</v>
      </c>
      <c r="BB305">
        <v>25</v>
      </c>
      <c r="BC305">
        <v>25</v>
      </c>
      <c r="BD305">
        <v>25</v>
      </c>
      <c r="BE305">
        <v>25</v>
      </c>
      <c r="BF305">
        <v>25</v>
      </c>
      <c r="BG305">
        <v>100</v>
      </c>
      <c r="BH305">
        <v>100</v>
      </c>
      <c r="BI305">
        <v>100</v>
      </c>
      <c r="BJ305">
        <v>100</v>
      </c>
      <c r="BK305">
        <v>100</v>
      </c>
      <c r="BL305">
        <v>100</v>
      </c>
      <c r="BM305">
        <v>100</v>
      </c>
      <c r="BN305">
        <v>100</v>
      </c>
      <c r="BO305">
        <v>0</v>
      </c>
      <c r="BP305">
        <v>0</v>
      </c>
      <c r="BQ305">
        <v>5</v>
      </c>
      <c r="BR305">
        <v>0</v>
      </c>
      <c r="BS305">
        <v>1</v>
      </c>
      <c r="BT305">
        <v>14</v>
      </c>
    </row>
    <row r="306" spans="1:72" x14ac:dyDescent="0.25">
      <c r="A306">
        <v>395</v>
      </c>
      <c r="B306" t="s">
        <v>480</v>
      </c>
      <c r="C306">
        <v>0</v>
      </c>
      <c r="D306">
        <v>0</v>
      </c>
      <c r="E306">
        <v>0.09</v>
      </c>
      <c r="F306">
        <v>0</v>
      </c>
      <c r="G306">
        <v>0</v>
      </c>
      <c r="H306">
        <v>0</v>
      </c>
      <c r="I306">
        <v>0</v>
      </c>
      <c r="J306">
        <v>0</v>
      </c>
      <c r="K306">
        <v>0</v>
      </c>
      <c r="L306">
        <v>0</v>
      </c>
      <c r="M306">
        <v>0</v>
      </c>
      <c r="N306">
        <v>0</v>
      </c>
      <c r="O306">
        <v>0</v>
      </c>
      <c r="P306">
        <v>0</v>
      </c>
      <c r="Q306">
        <v>0</v>
      </c>
      <c r="R306">
        <v>1.61</v>
      </c>
      <c r="S306">
        <v>0</v>
      </c>
      <c r="T306">
        <v>0</v>
      </c>
      <c r="U306">
        <v>0</v>
      </c>
      <c r="V306">
        <v>0</v>
      </c>
      <c r="W306">
        <v>0</v>
      </c>
      <c r="X306">
        <v>0</v>
      </c>
      <c r="Y306">
        <v>0</v>
      </c>
      <c r="Z306">
        <v>0</v>
      </c>
      <c r="AA306">
        <v>0</v>
      </c>
      <c r="AB306">
        <v>0</v>
      </c>
      <c r="AC306">
        <v>0</v>
      </c>
      <c r="AD306">
        <v>0</v>
      </c>
      <c r="AE306">
        <v>0</v>
      </c>
      <c r="AF306">
        <v>0</v>
      </c>
      <c r="AG306">
        <v>0</v>
      </c>
      <c r="AH306">
        <v>0</v>
      </c>
      <c r="AI306">
        <v>65</v>
      </c>
      <c r="AJ306">
        <v>65</v>
      </c>
      <c r="AK306">
        <v>64.91</v>
      </c>
      <c r="AL306">
        <v>65</v>
      </c>
      <c r="AM306">
        <v>65</v>
      </c>
      <c r="AN306">
        <v>65</v>
      </c>
      <c r="AO306">
        <v>65</v>
      </c>
      <c r="AP306">
        <v>65</v>
      </c>
      <c r="AQ306">
        <v>18</v>
      </c>
      <c r="AR306">
        <v>18</v>
      </c>
      <c r="AS306">
        <v>18</v>
      </c>
      <c r="AT306">
        <v>18</v>
      </c>
      <c r="AU306">
        <v>18</v>
      </c>
      <c r="AV306">
        <v>18</v>
      </c>
      <c r="AW306">
        <v>18</v>
      </c>
      <c r="AX306">
        <v>16.39</v>
      </c>
      <c r="AY306">
        <v>0</v>
      </c>
      <c r="AZ306">
        <v>0</v>
      </c>
      <c r="BA306">
        <v>0</v>
      </c>
      <c r="BB306">
        <v>0</v>
      </c>
      <c r="BC306">
        <v>0</v>
      </c>
      <c r="BD306">
        <v>0</v>
      </c>
      <c r="BE306">
        <v>0</v>
      </c>
      <c r="BF306">
        <v>0</v>
      </c>
      <c r="BG306">
        <v>0</v>
      </c>
      <c r="BH306">
        <v>0</v>
      </c>
      <c r="BI306">
        <v>0</v>
      </c>
      <c r="BJ306">
        <v>0</v>
      </c>
      <c r="BK306">
        <v>0</v>
      </c>
      <c r="BL306">
        <v>0</v>
      </c>
      <c r="BM306">
        <v>0</v>
      </c>
      <c r="BN306">
        <v>0</v>
      </c>
      <c r="BO306">
        <v>0</v>
      </c>
      <c r="BP306">
        <v>3</v>
      </c>
      <c r="BQ306">
        <v>0</v>
      </c>
      <c r="BR306">
        <v>0</v>
      </c>
      <c r="BS306">
        <v>14</v>
      </c>
      <c r="BT306">
        <v>14</v>
      </c>
    </row>
    <row r="307" spans="1:72" x14ac:dyDescent="0.25">
      <c r="A307">
        <v>396</v>
      </c>
      <c r="B307" t="s">
        <v>481</v>
      </c>
      <c r="C307">
        <v>0</v>
      </c>
      <c r="D307">
        <v>0</v>
      </c>
      <c r="E307">
        <v>0</v>
      </c>
      <c r="F307">
        <v>0</v>
      </c>
      <c r="G307">
        <v>0</v>
      </c>
      <c r="H307">
        <v>0</v>
      </c>
      <c r="I307">
        <v>0</v>
      </c>
      <c r="J307">
        <v>0</v>
      </c>
      <c r="K307">
        <v>0</v>
      </c>
      <c r="L307">
        <v>0</v>
      </c>
      <c r="M307">
        <v>0</v>
      </c>
      <c r="N307">
        <v>0</v>
      </c>
      <c r="O307">
        <v>0</v>
      </c>
      <c r="P307">
        <v>0</v>
      </c>
      <c r="Q307">
        <v>0</v>
      </c>
      <c r="R307">
        <v>0</v>
      </c>
      <c r="S307">
        <v>0</v>
      </c>
      <c r="T307">
        <v>0</v>
      </c>
      <c r="U307">
        <v>0</v>
      </c>
      <c r="V307">
        <v>0</v>
      </c>
      <c r="W307">
        <v>0</v>
      </c>
      <c r="X307">
        <v>0</v>
      </c>
      <c r="Y307">
        <v>0</v>
      </c>
      <c r="Z307">
        <v>0</v>
      </c>
      <c r="AA307">
        <v>0</v>
      </c>
      <c r="AB307">
        <v>0</v>
      </c>
      <c r="AC307">
        <v>0</v>
      </c>
      <c r="AD307">
        <v>0</v>
      </c>
      <c r="AE307">
        <v>0</v>
      </c>
      <c r="AF307">
        <v>0</v>
      </c>
      <c r="AG307">
        <v>0</v>
      </c>
      <c r="AH307">
        <v>0</v>
      </c>
      <c r="AI307">
        <v>100</v>
      </c>
      <c r="AJ307">
        <v>100</v>
      </c>
      <c r="AK307">
        <v>100</v>
      </c>
      <c r="AL307">
        <v>100</v>
      </c>
      <c r="AM307">
        <v>100</v>
      </c>
      <c r="AN307">
        <v>100</v>
      </c>
      <c r="AO307">
        <v>100</v>
      </c>
      <c r="AP307">
        <v>100</v>
      </c>
      <c r="AQ307">
        <v>35</v>
      </c>
      <c r="AR307">
        <v>35</v>
      </c>
      <c r="AS307">
        <v>35</v>
      </c>
      <c r="AT307">
        <v>35</v>
      </c>
      <c r="AU307">
        <v>35</v>
      </c>
      <c r="AV307">
        <v>35</v>
      </c>
      <c r="AW307">
        <v>35</v>
      </c>
      <c r="AX307">
        <v>35</v>
      </c>
      <c r="AY307">
        <v>20</v>
      </c>
      <c r="AZ307">
        <v>20</v>
      </c>
      <c r="BA307">
        <v>20</v>
      </c>
      <c r="BB307">
        <v>20</v>
      </c>
      <c r="BC307">
        <v>20</v>
      </c>
      <c r="BD307">
        <v>20</v>
      </c>
      <c r="BE307">
        <v>20</v>
      </c>
      <c r="BF307">
        <v>20</v>
      </c>
      <c r="BG307">
        <v>100</v>
      </c>
      <c r="BH307">
        <v>100</v>
      </c>
      <c r="BI307">
        <v>100</v>
      </c>
      <c r="BJ307">
        <v>100</v>
      </c>
      <c r="BK307">
        <v>100</v>
      </c>
      <c r="BL307">
        <v>100</v>
      </c>
      <c r="BM307">
        <v>100</v>
      </c>
      <c r="BN307">
        <v>100</v>
      </c>
      <c r="BO307">
        <v>0</v>
      </c>
      <c r="BP307">
        <v>0</v>
      </c>
      <c r="BQ307">
        <v>0</v>
      </c>
      <c r="BR307">
        <v>0</v>
      </c>
      <c r="BS307">
        <v>1</v>
      </c>
      <c r="BT307">
        <v>14</v>
      </c>
    </row>
    <row r="308" spans="1:72" x14ac:dyDescent="0.25">
      <c r="A308">
        <v>397</v>
      </c>
      <c r="B308" t="s">
        <v>482</v>
      </c>
      <c r="C308">
        <v>0</v>
      </c>
      <c r="D308">
        <v>0</v>
      </c>
      <c r="E308">
        <v>0</v>
      </c>
      <c r="F308">
        <v>0</v>
      </c>
      <c r="G308">
        <v>0</v>
      </c>
      <c r="H308">
        <v>0</v>
      </c>
      <c r="I308">
        <v>0</v>
      </c>
      <c r="J308">
        <v>0</v>
      </c>
      <c r="K308">
        <v>0</v>
      </c>
      <c r="L308">
        <v>0</v>
      </c>
      <c r="M308">
        <v>0</v>
      </c>
      <c r="N308">
        <v>0</v>
      </c>
      <c r="O308">
        <v>0</v>
      </c>
      <c r="P308">
        <v>0</v>
      </c>
      <c r="Q308">
        <v>0</v>
      </c>
      <c r="R308">
        <v>0</v>
      </c>
      <c r="S308">
        <v>0</v>
      </c>
      <c r="T308">
        <v>0</v>
      </c>
      <c r="U308">
        <v>0</v>
      </c>
      <c r="V308">
        <v>0</v>
      </c>
      <c r="W308">
        <v>0</v>
      </c>
      <c r="X308">
        <v>0</v>
      </c>
      <c r="Y308">
        <v>0</v>
      </c>
      <c r="Z308">
        <v>0</v>
      </c>
      <c r="AA308">
        <v>0</v>
      </c>
      <c r="AB308">
        <v>0</v>
      </c>
      <c r="AC308">
        <v>0</v>
      </c>
      <c r="AD308">
        <v>0</v>
      </c>
      <c r="AE308">
        <v>0</v>
      </c>
      <c r="AF308">
        <v>0</v>
      </c>
      <c r="AG308">
        <v>0</v>
      </c>
      <c r="AH308">
        <v>0</v>
      </c>
      <c r="AI308">
        <v>5</v>
      </c>
      <c r="AJ308">
        <v>5</v>
      </c>
      <c r="AK308">
        <v>5</v>
      </c>
      <c r="AL308">
        <v>5</v>
      </c>
      <c r="AM308">
        <v>5</v>
      </c>
      <c r="AN308">
        <v>5</v>
      </c>
      <c r="AO308">
        <v>5</v>
      </c>
      <c r="AP308">
        <v>5</v>
      </c>
      <c r="AQ308">
        <v>100</v>
      </c>
      <c r="AR308">
        <v>100</v>
      </c>
      <c r="AS308">
        <v>100</v>
      </c>
      <c r="AT308">
        <v>100</v>
      </c>
      <c r="AU308">
        <v>100</v>
      </c>
      <c r="AV308">
        <v>100</v>
      </c>
      <c r="AW308">
        <v>100</v>
      </c>
      <c r="AX308">
        <v>100</v>
      </c>
      <c r="AY308">
        <v>12.5</v>
      </c>
      <c r="AZ308">
        <v>12.5</v>
      </c>
      <c r="BA308">
        <v>12.5</v>
      </c>
      <c r="BB308">
        <v>12.5</v>
      </c>
      <c r="BC308">
        <v>12.5</v>
      </c>
      <c r="BD308">
        <v>12.5</v>
      </c>
      <c r="BE308">
        <v>12.5</v>
      </c>
      <c r="BF308">
        <v>12.5</v>
      </c>
      <c r="BG308">
        <v>100</v>
      </c>
      <c r="BH308">
        <v>100</v>
      </c>
      <c r="BI308">
        <v>100</v>
      </c>
      <c r="BJ308">
        <v>100</v>
      </c>
      <c r="BK308">
        <v>100</v>
      </c>
      <c r="BL308">
        <v>100</v>
      </c>
      <c r="BM308">
        <v>100</v>
      </c>
      <c r="BN308">
        <v>100</v>
      </c>
      <c r="BO308">
        <v>0</v>
      </c>
      <c r="BP308">
        <v>0</v>
      </c>
      <c r="BQ308">
        <v>0</v>
      </c>
      <c r="BR308">
        <v>0</v>
      </c>
      <c r="BS308">
        <v>51</v>
      </c>
      <c r="BT308">
        <v>14</v>
      </c>
    </row>
    <row r="309" spans="1:72" x14ac:dyDescent="0.25">
      <c r="A309">
        <v>413</v>
      </c>
      <c r="B309" t="s">
        <v>483</v>
      </c>
      <c r="C309">
        <v>0</v>
      </c>
      <c r="D309">
        <v>0</v>
      </c>
      <c r="E309">
        <v>0</v>
      </c>
      <c r="F309">
        <v>0</v>
      </c>
      <c r="G309">
        <v>0</v>
      </c>
      <c r="H309">
        <v>0</v>
      </c>
      <c r="I309">
        <v>0</v>
      </c>
      <c r="J309">
        <v>0</v>
      </c>
      <c r="K309">
        <v>0</v>
      </c>
      <c r="L309">
        <v>0</v>
      </c>
      <c r="M309">
        <v>0</v>
      </c>
      <c r="N309">
        <v>0</v>
      </c>
      <c r="O309">
        <v>0</v>
      </c>
      <c r="P309">
        <v>0</v>
      </c>
      <c r="Q309">
        <v>0</v>
      </c>
      <c r="R309">
        <v>0</v>
      </c>
      <c r="S309">
        <v>0</v>
      </c>
      <c r="T309">
        <v>0</v>
      </c>
      <c r="U309">
        <v>0</v>
      </c>
      <c r="V309">
        <v>0</v>
      </c>
      <c r="W309">
        <v>0</v>
      </c>
      <c r="X309">
        <v>0</v>
      </c>
      <c r="Y309">
        <v>0</v>
      </c>
      <c r="Z309">
        <v>0</v>
      </c>
      <c r="AA309">
        <v>0</v>
      </c>
      <c r="AB309">
        <v>0</v>
      </c>
      <c r="AC309">
        <v>0</v>
      </c>
      <c r="AD309">
        <v>0</v>
      </c>
      <c r="AE309">
        <v>0</v>
      </c>
      <c r="AF309">
        <v>0</v>
      </c>
      <c r="AG309">
        <v>0</v>
      </c>
      <c r="AH309">
        <v>0</v>
      </c>
      <c r="AI309">
        <v>5</v>
      </c>
      <c r="AJ309">
        <v>5</v>
      </c>
      <c r="AK309">
        <v>5</v>
      </c>
      <c r="AL309">
        <v>5</v>
      </c>
      <c r="AM309">
        <v>5</v>
      </c>
      <c r="AN309">
        <v>5</v>
      </c>
      <c r="AO309">
        <v>5</v>
      </c>
      <c r="AP309">
        <v>5</v>
      </c>
      <c r="AQ309">
        <v>0</v>
      </c>
      <c r="AR309">
        <v>0</v>
      </c>
      <c r="AS309">
        <v>0</v>
      </c>
      <c r="AT309">
        <v>0</v>
      </c>
      <c r="AU309">
        <v>0</v>
      </c>
      <c r="AV309">
        <v>0</v>
      </c>
      <c r="AW309">
        <v>0</v>
      </c>
      <c r="AX309">
        <v>0</v>
      </c>
      <c r="AY309">
        <v>0</v>
      </c>
      <c r="AZ309">
        <v>0</v>
      </c>
      <c r="BA309">
        <v>0</v>
      </c>
      <c r="BB309">
        <v>0</v>
      </c>
      <c r="BC309">
        <v>0</v>
      </c>
      <c r="BD309">
        <v>0</v>
      </c>
      <c r="BE309">
        <v>0</v>
      </c>
      <c r="BF309">
        <v>0</v>
      </c>
      <c r="BG309">
        <v>0</v>
      </c>
      <c r="BH309">
        <v>0</v>
      </c>
      <c r="BI309">
        <v>0</v>
      </c>
      <c r="BJ309">
        <v>0</v>
      </c>
      <c r="BK309">
        <v>0</v>
      </c>
      <c r="BL309">
        <v>0</v>
      </c>
      <c r="BM309">
        <v>0</v>
      </c>
      <c r="BN309">
        <v>0</v>
      </c>
      <c r="BO309">
        <v>0</v>
      </c>
      <c r="BP309">
        <v>0</v>
      </c>
      <c r="BQ309">
        <v>0</v>
      </c>
      <c r="BR309">
        <v>0</v>
      </c>
      <c r="BS309">
        <v>36</v>
      </c>
      <c r="BT309">
        <v>44</v>
      </c>
    </row>
    <row r="310" spans="1:72" x14ac:dyDescent="0.25">
      <c r="A310">
        <v>414</v>
      </c>
      <c r="B310" t="s">
        <v>484</v>
      </c>
      <c r="C310">
        <v>0</v>
      </c>
      <c r="D310">
        <v>0</v>
      </c>
      <c r="E310">
        <v>0</v>
      </c>
      <c r="F310">
        <v>0</v>
      </c>
      <c r="G310">
        <v>0</v>
      </c>
      <c r="H310">
        <v>0</v>
      </c>
      <c r="I310">
        <v>0</v>
      </c>
      <c r="J310">
        <v>0</v>
      </c>
      <c r="K310">
        <v>0</v>
      </c>
      <c r="L310">
        <v>0</v>
      </c>
      <c r="M310">
        <v>0</v>
      </c>
      <c r="N310">
        <v>0</v>
      </c>
      <c r="O310">
        <v>0</v>
      </c>
      <c r="P310">
        <v>0</v>
      </c>
      <c r="Q310">
        <v>0</v>
      </c>
      <c r="R310">
        <v>0</v>
      </c>
      <c r="S310">
        <v>0</v>
      </c>
      <c r="T310">
        <v>0</v>
      </c>
      <c r="U310">
        <v>0</v>
      </c>
      <c r="V310">
        <v>0</v>
      </c>
      <c r="W310">
        <v>0</v>
      </c>
      <c r="X310">
        <v>0</v>
      </c>
      <c r="Y310">
        <v>0</v>
      </c>
      <c r="Z310">
        <v>0</v>
      </c>
      <c r="AA310">
        <v>0</v>
      </c>
      <c r="AB310">
        <v>0</v>
      </c>
      <c r="AC310">
        <v>0</v>
      </c>
      <c r="AD310">
        <v>0</v>
      </c>
      <c r="AE310">
        <v>0</v>
      </c>
      <c r="AF310">
        <v>0</v>
      </c>
      <c r="AG310">
        <v>0</v>
      </c>
      <c r="AH310">
        <v>0</v>
      </c>
      <c r="AI310">
        <v>15</v>
      </c>
      <c r="AJ310">
        <v>15</v>
      </c>
      <c r="AK310">
        <v>15</v>
      </c>
      <c r="AL310">
        <v>15</v>
      </c>
      <c r="AM310">
        <v>15</v>
      </c>
      <c r="AN310">
        <v>15</v>
      </c>
      <c r="AO310">
        <v>15</v>
      </c>
      <c r="AP310">
        <v>15</v>
      </c>
      <c r="AQ310">
        <v>0</v>
      </c>
      <c r="AR310">
        <v>0</v>
      </c>
      <c r="AS310">
        <v>0</v>
      </c>
      <c r="AT310">
        <v>0</v>
      </c>
      <c r="AU310">
        <v>0</v>
      </c>
      <c r="AV310">
        <v>0</v>
      </c>
      <c r="AW310">
        <v>0</v>
      </c>
      <c r="AX310">
        <v>0</v>
      </c>
      <c r="AY310">
        <v>45</v>
      </c>
      <c r="AZ310">
        <v>45</v>
      </c>
      <c r="BA310">
        <v>45</v>
      </c>
      <c r="BB310">
        <v>45</v>
      </c>
      <c r="BC310">
        <v>45</v>
      </c>
      <c r="BD310">
        <v>45</v>
      </c>
      <c r="BE310">
        <v>45</v>
      </c>
      <c r="BF310">
        <v>45</v>
      </c>
      <c r="BG310">
        <v>10</v>
      </c>
      <c r="BH310">
        <v>10</v>
      </c>
      <c r="BI310">
        <v>10</v>
      </c>
      <c r="BJ310">
        <v>10</v>
      </c>
      <c r="BK310">
        <v>10</v>
      </c>
      <c r="BL310">
        <v>10</v>
      </c>
      <c r="BM310">
        <v>10</v>
      </c>
      <c r="BN310">
        <v>10</v>
      </c>
      <c r="BO310">
        <v>0</v>
      </c>
      <c r="BP310">
        <v>0</v>
      </c>
      <c r="BQ310">
        <v>0</v>
      </c>
      <c r="BR310">
        <v>0</v>
      </c>
      <c r="BS310">
        <v>54</v>
      </c>
      <c r="BT310">
        <v>44</v>
      </c>
    </row>
    <row r="311" spans="1:72" x14ac:dyDescent="0.25">
      <c r="A311">
        <v>415</v>
      </c>
      <c r="B311" t="s">
        <v>485</v>
      </c>
      <c r="C311">
        <v>0</v>
      </c>
      <c r="D311">
        <v>0</v>
      </c>
      <c r="E311">
        <v>0</v>
      </c>
      <c r="F311">
        <v>0</v>
      </c>
      <c r="G311">
        <v>0</v>
      </c>
      <c r="H311">
        <v>0</v>
      </c>
      <c r="I311">
        <v>0</v>
      </c>
      <c r="J311">
        <v>0</v>
      </c>
      <c r="K311">
        <v>0</v>
      </c>
      <c r="L311">
        <v>0</v>
      </c>
      <c r="M311">
        <v>0</v>
      </c>
      <c r="N311">
        <v>0</v>
      </c>
      <c r="O311">
        <v>0</v>
      </c>
      <c r="P311">
        <v>0</v>
      </c>
      <c r="Q311">
        <v>0</v>
      </c>
      <c r="R311">
        <v>0</v>
      </c>
      <c r="S311">
        <v>0</v>
      </c>
      <c r="T311">
        <v>1.32</v>
      </c>
      <c r="U311">
        <v>0.37</v>
      </c>
      <c r="V311">
        <v>0</v>
      </c>
      <c r="W311">
        <v>0</v>
      </c>
      <c r="X311">
        <v>0</v>
      </c>
      <c r="Y311">
        <v>0</v>
      </c>
      <c r="Z311">
        <v>0</v>
      </c>
      <c r="AA311">
        <v>0</v>
      </c>
      <c r="AB311">
        <v>0</v>
      </c>
      <c r="AC311">
        <v>0</v>
      </c>
      <c r="AD311">
        <v>0</v>
      </c>
      <c r="AE311">
        <v>0</v>
      </c>
      <c r="AF311">
        <v>0</v>
      </c>
      <c r="AG311">
        <v>0</v>
      </c>
      <c r="AH311">
        <v>0</v>
      </c>
      <c r="AI311">
        <v>15</v>
      </c>
      <c r="AJ311">
        <v>15</v>
      </c>
      <c r="AK311">
        <v>15</v>
      </c>
      <c r="AL311">
        <v>15</v>
      </c>
      <c r="AM311">
        <v>15</v>
      </c>
      <c r="AN311">
        <v>15</v>
      </c>
      <c r="AO311">
        <v>15</v>
      </c>
      <c r="AP311">
        <v>15</v>
      </c>
      <c r="AQ311">
        <v>0</v>
      </c>
      <c r="AR311">
        <v>0</v>
      </c>
      <c r="AS311">
        <v>0</v>
      </c>
      <c r="AT311">
        <v>0</v>
      </c>
      <c r="AU311">
        <v>0</v>
      </c>
      <c r="AV311">
        <v>0</v>
      </c>
      <c r="AW311">
        <v>0</v>
      </c>
      <c r="AX311">
        <v>0</v>
      </c>
      <c r="AY311">
        <v>45</v>
      </c>
      <c r="AZ311">
        <v>43.68</v>
      </c>
      <c r="BA311">
        <v>44.63</v>
      </c>
      <c r="BB311">
        <v>45</v>
      </c>
      <c r="BC311">
        <v>45</v>
      </c>
      <c r="BD311">
        <v>45</v>
      </c>
      <c r="BE311">
        <v>45</v>
      </c>
      <c r="BF311">
        <v>45</v>
      </c>
      <c r="BG311">
        <v>10</v>
      </c>
      <c r="BH311">
        <v>10</v>
      </c>
      <c r="BI311">
        <v>10</v>
      </c>
      <c r="BJ311">
        <v>10</v>
      </c>
      <c r="BK311">
        <v>10</v>
      </c>
      <c r="BL311">
        <v>10</v>
      </c>
      <c r="BM311">
        <v>10</v>
      </c>
      <c r="BN311">
        <v>10</v>
      </c>
      <c r="BO311">
        <v>0</v>
      </c>
      <c r="BP311">
        <v>0</v>
      </c>
      <c r="BQ311">
        <v>0</v>
      </c>
      <c r="BR311">
        <v>0</v>
      </c>
      <c r="BS311">
        <v>54</v>
      </c>
      <c r="BT311">
        <v>44</v>
      </c>
    </row>
    <row r="312" spans="1:72" x14ac:dyDescent="0.25">
      <c r="A312">
        <v>416</v>
      </c>
      <c r="B312" t="s">
        <v>486</v>
      </c>
      <c r="C312">
        <v>0</v>
      </c>
      <c r="D312">
        <v>0</v>
      </c>
      <c r="E312">
        <v>0</v>
      </c>
      <c r="F312">
        <v>0</v>
      </c>
      <c r="G312">
        <v>0</v>
      </c>
      <c r="H312">
        <v>0</v>
      </c>
      <c r="I312">
        <v>0</v>
      </c>
      <c r="J312">
        <v>0</v>
      </c>
      <c r="K312">
        <v>0</v>
      </c>
      <c r="L312">
        <v>0</v>
      </c>
      <c r="M312">
        <v>0</v>
      </c>
      <c r="N312">
        <v>0</v>
      </c>
      <c r="O312">
        <v>0</v>
      </c>
      <c r="P312">
        <v>0</v>
      </c>
      <c r="Q312">
        <v>0</v>
      </c>
      <c r="R312">
        <v>0</v>
      </c>
      <c r="S312">
        <v>0</v>
      </c>
      <c r="T312">
        <v>0</v>
      </c>
      <c r="U312">
        <v>0</v>
      </c>
      <c r="V312">
        <v>0</v>
      </c>
      <c r="W312">
        <v>0</v>
      </c>
      <c r="X312">
        <v>0</v>
      </c>
      <c r="Y312">
        <v>0</v>
      </c>
      <c r="Z312">
        <v>0</v>
      </c>
      <c r="AA312">
        <v>0</v>
      </c>
      <c r="AB312">
        <v>0</v>
      </c>
      <c r="AC312">
        <v>0</v>
      </c>
      <c r="AD312">
        <v>0</v>
      </c>
      <c r="AE312">
        <v>0</v>
      </c>
      <c r="AF312">
        <v>0</v>
      </c>
      <c r="AG312">
        <v>0</v>
      </c>
      <c r="AH312">
        <v>0</v>
      </c>
      <c r="AI312">
        <v>100</v>
      </c>
      <c r="AJ312">
        <v>100</v>
      </c>
      <c r="AK312">
        <v>100</v>
      </c>
      <c r="AL312">
        <v>100</v>
      </c>
      <c r="AM312">
        <v>100</v>
      </c>
      <c r="AN312">
        <v>100</v>
      </c>
      <c r="AO312">
        <v>100</v>
      </c>
      <c r="AP312">
        <v>100</v>
      </c>
      <c r="AQ312">
        <v>100</v>
      </c>
      <c r="AR312">
        <v>100</v>
      </c>
      <c r="AS312">
        <v>100</v>
      </c>
      <c r="AT312">
        <v>100</v>
      </c>
      <c r="AU312">
        <v>100</v>
      </c>
      <c r="AV312">
        <v>100</v>
      </c>
      <c r="AW312">
        <v>100</v>
      </c>
      <c r="AX312">
        <v>100</v>
      </c>
      <c r="AY312">
        <v>10</v>
      </c>
      <c r="AZ312">
        <v>10</v>
      </c>
      <c r="BA312">
        <v>10</v>
      </c>
      <c r="BB312">
        <v>10</v>
      </c>
      <c r="BC312">
        <v>10</v>
      </c>
      <c r="BD312">
        <v>10</v>
      </c>
      <c r="BE312">
        <v>10</v>
      </c>
      <c r="BF312">
        <v>10</v>
      </c>
      <c r="BG312">
        <v>35</v>
      </c>
      <c r="BH312">
        <v>35</v>
      </c>
      <c r="BI312">
        <v>35</v>
      </c>
      <c r="BJ312">
        <v>35</v>
      </c>
      <c r="BK312">
        <v>35</v>
      </c>
      <c r="BL312">
        <v>35</v>
      </c>
      <c r="BM312">
        <v>35</v>
      </c>
      <c r="BN312">
        <v>35</v>
      </c>
      <c r="BO312">
        <v>0</v>
      </c>
      <c r="BP312">
        <v>0</v>
      </c>
      <c r="BQ312">
        <v>0</v>
      </c>
      <c r="BR312">
        <v>0</v>
      </c>
      <c r="BS312">
        <v>81</v>
      </c>
      <c r="BT312">
        <v>44</v>
      </c>
    </row>
    <row r="313" spans="1:72" x14ac:dyDescent="0.25">
      <c r="A313">
        <v>417</v>
      </c>
      <c r="B313" t="s">
        <v>487</v>
      </c>
      <c r="C313">
        <v>0</v>
      </c>
      <c r="D313">
        <v>0</v>
      </c>
      <c r="E313">
        <v>0</v>
      </c>
      <c r="F313">
        <v>0</v>
      </c>
      <c r="G313">
        <v>0</v>
      </c>
      <c r="H313">
        <v>0</v>
      </c>
      <c r="I313">
        <v>0</v>
      </c>
      <c r="J313">
        <v>0</v>
      </c>
      <c r="K313">
        <v>0</v>
      </c>
      <c r="L313">
        <v>0</v>
      </c>
      <c r="M313">
        <v>0</v>
      </c>
      <c r="N313">
        <v>0</v>
      </c>
      <c r="O313">
        <v>0</v>
      </c>
      <c r="P313">
        <v>0</v>
      </c>
      <c r="Q313">
        <v>0</v>
      </c>
      <c r="R313">
        <v>0</v>
      </c>
      <c r="S313">
        <v>0</v>
      </c>
      <c r="T313">
        <v>0</v>
      </c>
      <c r="U313">
        <v>0</v>
      </c>
      <c r="V313">
        <v>0</v>
      </c>
      <c r="W313">
        <v>0</v>
      </c>
      <c r="X313">
        <v>0</v>
      </c>
      <c r="Y313">
        <v>0</v>
      </c>
      <c r="Z313">
        <v>0</v>
      </c>
      <c r="AA313">
        <v>0</v>
      </c>
      <c r="AB313">
        <v>0</v>
      </c>
      <c r="AC313">
        <v>0</v>
      </c>
      <c r="AD313">
        <v>0</v>
      </c>
      <c r="AE313">
        <v>0</v>
      </c>
      <c r="AF313">
        <v>0</v>
      </c>
      <c r="AG313">
        <v>0</v>
      </c>
      <c r="AH313">
        <v>0</v>
      </c>
      <c r="AI313">
        <v>90</v>
      </c>
      <c r="AJ313">
        <v>90</v>
      </c>
      <c r="AK313">
        <v>90</v>
      </c>
      <c r="AL313">
        <v>90</v>
      </c>
      <c r="AM313">
        <v>90</v>
      </c>
      <c r="AN313">
        <v>90</v>
      </c>
      <c r="AO313">
        <v>90</v>
      </c>
      <c r="AP313">
        <v>90</v>
      </c>
      <c r="AQ313">
        <v>30</v>
      </c>
      <c r="AR313">
        <v>30</v>
      </c>
      <c r="AS313">
        <v>30</v>
      </c>
      <c r="AT313">
        <v>30</v>
      </c>
      <c r="AU313">
        <v>30</v>
      </c>
      <c r="AV313">
        <v>30</v>
      </c>
      <c r="AW313">
        <v>30</v>
      </c>
      <c r="AX313">
        <v>30</v>
      </c>
      <c r="AY313">
        <v>0</v>
      </c>
      <c r="AZ313">
        <v>0</v>
      </c>
      <c r="BA313">
        <v>0</v>
      </c>
      <c r="BB313">
        <v>0</v>
      </c>
      <c r="BC313">
        <v>0</v>
      </c>
      <c r="BD313">
        <v>0</v>
      </c>
      <c r="BE313">
        <v>0</v>
      </c>
      <c r="BF313">
        <v>0</v>
      </c>
      <c r="BG313">
        <v>65</v>
      </c>
      <c r="BH313">
        <v>65</v>
      </c>
      <c r="BI313">
        <v>65</v>
      </c>
      <c r="BJ313">
        <v>65</v>
      </c>
      <c r="BK313">
        <v>65</v>
      </c>
      <c r="BL313">
        <v>65</v>
      </c>
      <c r="BM313">
        <v>65</v>
      </c>
      <c r="BN313">
        <v>65</v>
      </c>
      <c r="BO313">
        <v>0</v>
      </c>
      <c r="BP313">
        <v>0</v>
      </c>
      <c r="BQ313">
        <v>0</v>
      </c>
      <c r="BR313">
        <v>0</v>
      </c>
      <c r="BS313">
        <v>27</v>
      </c>
      <c r="BT313">
        <v>44</v>
      </c>
    </row>
    <row r="314" spans="1:72" x14ac:dyDescent="0.25">
      <c r="A314">
        <v>418</v>
      </c>
      <c r="B314" t="s">
        <v>488</v>
      </c>
      <c r="C314">
        <v>0</v>
      </c>
      <c r="D314">
        <v>0</v>
      </c>
      <c r="E314">
        <v>0</v>
      </c>
      <c r="F314">
        <v>0</v>
      </c>
      <c r="G314">
        <v>0</v>
      </c>
      <c r="H314">
        <v>0</v>
      </c>
      <c r="I314">
        <v>0</v>
      </c>
      <c r="J314">
        <v>0</v>
      </c>
      <c r="K314">
        <v>0</v>
      </c>
      <c r="L314">
        <v>0</v>
      </c>
      <c r="M314">
        <v>0</v>
      </c>
      <c r="N314">
        <v>0</v>
      </c>
      <c r="O314">
        <v>0</v>
      </c>
      <c r="P314">
        <v>0</v>
      </c>
      <c r="Q314">
        <v>0</v>
      </c>
      <c r="R314">
        <v>0</v>
      </c>
      <c r="S314">
        <v>0</v>
      </c>
      <c r="T314">
        <v>0</v>
      </c>
      <c r="U314">
        <v>0</v>
      </c>
      <c r="V314">
        <v>0</v>
      </c>
      <c r="W314">
        <v>0</v>
      </c>
      <c r="X314">
        <v>0</v>
      </c>
      <c r="Y314">
        <v>0</v>
      </c>
      <c r="Z314">
        <v>0</v>
      </c>
      <c r="AA314">
        <v>0</v>
      </c>
      <c r="AB314">
        <v>0</v>
      </c>
      <c r="AC314">
        <v>0</v>
      </c>
      <c r="AD314">
        <v>0</v>
      </c>
      <c r="AE314">
        <v>0</v>
      </c>
      <c r="AF314">
        <v>0</v>
      </c>
      <c r="AG314">
        <v>0</v>
      </c>
      <c r="AH314">
        <v>0</v>
      </c>
      <c r="AI314">
        <v>5</v>
      </c>
      <c r="AJ314">
        <v>5</v>
      </c>
      <c r="AK314">
        <v>5</v>
      </c>
      <c r="AL314">
        <v>5</v>
      </c>
      <c r="AM314">
        <v>5</v>
      </c>
      <c r="AN314">
        <v>5</v>
      </c>
      <c r="AO314">
        <v>5</v>
      </c>
      <c r="AP314">
        <v>5</v>
      </c>
      <c r="AQ314">
        <v>0</v>
      </c>
      <c r="AR314">
        <v>0</v>
      </c>
      <c r="AS314">
        <v>0</v>
      </c>
      <c r="AT314">
        <v>0</v>
      </c>
      <c r="AU314">
        <v>0</v>
      </c>
      <c r="AV314">
        <v>0</v>
      </c>
      <c r="AW314">
        <v>0</v>
      </c>
      <c r="AX314">
        <v>0</v>
      </c>
      <c r="AY314">
        <v>70</v>
      </c>
      <c r="AZ314">
        <v>70</v>
      </c>
      <c r="BA314">
        <v>70</v>
      </c>
      <c r="BB314">
        <v>70</v>
      </c>
      <c r="BC314">
        <v>70</v>
      </c>
      <c r="BD314">
        <v>70</v>
      </c>
      <c r="BE314">
        <v>70</v>
      </c>
      <c r="BF314">
        <v>70</v>
      </c>
      <c r="BG314">
        <v>12.5</v>
      </c>
      <c r="BH314">
        <v>12.5</v>
      </c>
      <c r="BI314">
        <v>12.5</v>
      </c>
      <c r="BJ314">
        <v>12.5</v>
      </c>
      <c r="BK314">
        <v>12.5</v>
      </c>
      <c r="BL314">
        <v>12.5</v>
      </c>
      <c r="BM314">
        <v>12.5</v>
      </c>
      <c r="BN314">
        <v>12.5</v>
      </c>
      <c r="BO314">
        <v>0</v>
      </c>
      <c r="BP314">
        <v>0</v>
      </c>
      <c r="BQ314">
        <v>0</v>
      </c>
      <c r="BR314">
        <v>0</v>
      </c>
      <c r="BS314">
        <v>166</v>
      </c>
      <c r="BT314">
        <v>44</v>
      </c>
    </row>
    <row r="315" spans="1:72" x14ac:dyDescent="0.25">
      <c r="A315">
        <v>419</v>
      </c>
      <c r="B315" t="s">
        <v>489</v>
      </c>
      <c r="C315">
        <v>0</v>
      </c>
      <c r="D315">
        <v>0</v>
      </c>
      <c r="E315">
        <v>0</v>
      </c>
      <c r="F315">
        <v>0</v>
      </c>
      <c r="G315">
        <v>0</v>
      </c>
      <c r="H315">
        <v>0</v>
      </c>
      <c r="I315">
        <v>0</v>
      </c>
      <c r="J315">
        <v>0</v>
      </c>
      <c r="K315">
        <v>0</v>
      </c>
      <c r="L315">
        <v>0</v>
      </c>
      <c r="M315">
        <v>0</v>
      </c>
      <c r="N315">
        <v>0</v>
      </c>
      <c r="O315">
        <v>0</v>
      </c>
      <c r="P315">
        <v>0</v>
      </c>
      <c r="Q315">
        <v>0</v>
      </c>
      <c r="R315">
        <v>0</v>
      </c>
      <c r="S315">
        <v>0</v>
      </c>
      <c r="T315">
        <v>0.95</v>
      </c>
      <c r="U315">
        <v>0</v>
      </c>
      <c r="V315">
        <v>0</v>
      </c>
      <c r="W315">
        <v>0</v>
      </c>
      <c r="X315">
        <v>0</v>
      </c>
      <c r="Y315">
        <v>0</v>
      </c>
      <c r="Z315">
        <v>0</v>
      </c>
      <c r="AA315">
        <v>0</v>
      </c>
      <c r="AB315">
        <v>0</v>
      </c>
      <c r="AC315">
        <v>0</v>
      </c>
      <c r="AD315">
        <v>0</v>
      </c>
      <c r="AE315">
        <v>0</v>
      </c>
      <c r="AF315">
        <v>0</v>
      </c>
      <c r="AG315">
        <v>0</v>
      </c>
      <c r="AH315">
        <v>0</v>
      </c>
      <c r="AI315">
        <v>81</v>
      </c>
      <c r="AJ315">
        <v>81</v>
      </c>
      <c r="AK315">
        <v>81</v>
      </c>
      <c r="AL315">
        <v>81</v>
      </c>
      <c r="AM315">
        <v>81</v>
      </c>
      <c r="AN315">
        <v>81</v>
      </c>
      <c r="AO315">
        <v>81</v>
      </c>
      <c r="AP315">
        <v>81</v>
      </c>
      <c r="AQ315">
        <v>100</v>
      </c>
      <c r="AR315">
        <v>100</v>
      </c>
      <c r="AS315">
        <v>100</v>
      </c>
      <c r="AT315">
        <v>100</v>
      </c>
      <c r="AU315">
        <v>100</v>
      </c>
      <c r="AV315">
        <v>100</v>
      </c>
      <c r="AW315">
        <v>100</v>
      </c>
      <c r="AX315">
        <v>100</v>
      </c>
      <c r="AY315">
        <v>10</v>
      </c>
      <c r="AZ315">
        <v>9.0500000000000007</v>
      </c>
      <c r="BA315">
        <v>10</v>
      </c>
      <c r="BB315">
        <v>10</v>
      </c>
      <c r="BC315">
        <v>10</v>
      </c>
      <c r="BD315">
        <v>10</v>
      </c>
      <c r="BE315">
        <v>10</v>
      </c>
      <c r="BF315">
        <v>10</v>
      </c>
      <c r="BG315">
        <v>15</v>
      </c>
      <c r="BH315">
        <v>15</v>
      </c>
      <c r="BI315">
        <v>15</v>
      </c>
      <c r="BJ315">
        <v>15</v>
      </c>
      <c r="BK315">
        <v>15</v>
      </c>
      <c r="BL315">
        <v>15</v>
      </c>
      <c r="BM315">
        <v>15</v>
      </c>
      <c r="BN315">
        <v>15</v>
      </c>
      <c r="BO315">
        <v>6</v>
      </c>
      <c r="BP315">
        <v>0</v>
      </c>
      <c r="BQ315">
        <v>0</v>
      </c>
      <c r="BR315">
        <v>0</v>
      </c>
      <c r="BS315">
        <v>65</v>
      </c>
      <c r="BT315">
        <v>44</v>
      </c>
    </row>
    <row r="316" spans="1:72" x14ac:dyDescent="0.25">
      <c r="A316">
        <v>420</v>
      </c>
      <c r="B316" t="s">
        <v>490</v>
      </c>
      <c r="C316">
        <v>0</v>
      </c>
      <c r="D316">
        <v>0.11</v>
      </c>
      <c r="E316">
        <v>0</v>
      </c>
      <c r="F316">
        <v>0</v>
      </c>
      <c r="G316">
        <v>0</v>
      </c>
      <c r="H316">
        <v>0</v>
      </c>
      <c r="I316">
        <v>0</v>
      </c>
      <c r="J316">
        <v>0</v>
      </c>
      <c r="K316">
        <v>0</v>
      </c>
      <c r="L316">
        <v>0</v>
      </c>
      <c r="M316">
        <v>0</v>
      </c>
      <c r="N316">
        <v>0</v>
      </c>
      <c r="O316">
        <v>0</v>
      </c>
      <c r="P316">
        <v>0</v>
      </c>
      <c r="Q316">
        <v>0</v>
      </c>
      <c r="R316">
        <v>0</v>
      </c>
      <c r="S316">
        <v>0</v>
      </c>
      <c r="T316">
        <v>0</v>
      </c>
      <c r="U316">
        <v>0</v>
      </c>
      <c r="V316">
        <v>0</v>
      </c>
      <c r="W316">
        <v>0</v>
      </c>
      <c r="X316">
        <v>0</v>
      </c>
      <c r="Y316">
        <v>0</v>
      </c>
      <c r="Z316">
        <v>0</v>
      </c>
      <c r="AA316">
        <v>0</v>
      </c>
      <c r="AB316">
        <v>0</v>
      </c>
      <c r="AC316">
        <v>0</v>
      </c>
      <c r="AD316">
        <v>0</v>
      </c>
      <c r="AE316">
        <v>0</v>
      </c>
      <c r="AF316">
        <v>0</v>
      </c>
      <c r="AG316">
        <v>0</v>
      </c>
      <c r="AH316">
        <v>0</v>
      </c>
      <c r="AI316">
        <v>5</v>
      </c>
      <c r="AJ316">
        <v>4.8899999999999997</v>
      </c>
      <c r="AK316">
        <v>5</v>
      </c>
      <c r="AL316">
        <v>5</v>
      </c>
      <c r="AM316">
        <v>5</v>
      </c>
      <c r="AN316">
        <v>5</v>
      </c>
      <c r="AO316">
        <v>5</v>
      </c>
      <c r="AP316">
        <v>5</v>
      </c>
      <c r="AQ316">
        <v>0</v>
      </c>
      <c r="AR316">
        <v>0</v>
      </c>
      <c r="AS316">
        <v>0</v>
      </c>
      <c r="AT316">
        <v>0</v>
      </c>
      <c r="AU316">
        <v>0</v>
      </c>
      <c r="AV316">
        <v>0</v>
      </c>
      <c r="AW316">
        <v>0</v>
      </c>
      <c r="AX316">
        <v>0</v>
      </c>
      <c r="AY316">
        <v>70</v>
      </c>
      <c r="AZ316">
        <v>70</v>
      </c>
      <c r="BA316">
        <v>70</v>
      </c>
      <c r="BB316">
        <v>70</v>
      </c>
      <c r="BC316">
        <v>70</v>
      </c>
      <c r="BD316">
        <v>70</v>
      </c>
      <c r="BE316">
        <v>70</v>
      </c>
      <c r="BF316">
        <v>70</v>
      </c>
      <c r="BG316">
        <v>12.5</v>
      </c>
      <c r="BH316">
        <v>12.5</v>
      </c>
      <c r="BI316">
        <v>12.5</v>
      </c>
      <c r="BJ316">
        <v>12.5</v>
      </c>
      <c r="BK316">
        <v>12.5</v>
      </c>
      <c r="BL316">
        <v>12.5</v>
      </c>
      <c r="BM316">
        <v>12.5</v>
      </c>
      <c r="BN316">
        <v>12.5</v>
      </c>
      <c r="BO316">
        <v>0</v>
      </c>
      <c r="BP316">
        <v>0</v>
      </c>
      <c r="BQ316">
        <v>0</v>
      </c>
      <c r="BR316">
        <v>0</v>
      </c>
      <c r="BS316">
        <v>166</v>
      </c>
      <c r="BT316">
        <v>44</v>
      </c>
    </row>
    <row r="317" spans="1:72" x14ac:dyDescent="0.25">
      <c r="A317">
        <v>421</v>
      </c>
      <c r="B317" t="s">
        <v>491</v>
      </c>
      <c r="C317">
        <v>0</v>
      </c>
      <c r="D317">
        <v>0</v>
      </c>
      <c r="E317">
        <v>0</v>
      </c>
      <c r="F317">
        <v>0</v>
      </c>
      <c r="G317">
        <v>0</v>
      </c>
      <c r="H317">
        <v>0</v>
      </c>
      <c r="I317">
        <v>0</v>
      </c>
      <c r="J317">
        <v>0</v>
      </c>
      <c r="K317">
        <v>0</v>
      </c>
      <c r="L317">
        <v>0</v>
      </c>
      <c r="M317">
        <v>0</v>
      </c>
      <c r="N317">
        <v>0</v>
      </c>
      <c r="O317">
        <v>0</v>
      </c>
      <c r="P317">
        <v>0</v>
      </c>
      <c r="Q317">
        <v>0</v>
      </c>
      <c r="R317">
        <v>0</v>
      </c>
      <c r="S317">
        <v>0</v>
      </c>
      <c r="T317">
        <v>0</v>
      </c>
      <c r="U317">
        <v>0</v>
      </c>
      <c r="V317">
        <v>0</v>
      </c>
      <c r="W317">
        <v>0</v>
      </c>
      <c r="X317">
        <v>0</v>
      </c>
      <c r="Y317">
        <v>0</v>
      </c>
      <c r="Z317">
        <v>0</v>
      </c>
      <c r="AA317">
        <v>0</v>
      </c>
      <c r="AB317">
        <v>0</v>
      </c>
      <c r="AC317">
        <v>0</v>
      </c>
      <c r="AD317">
        <v>0</v>
      </c>
      <c r="AE317">
        <v>0</v>
      </c>
      <c r="AF317">
        <v>0</v>
      </c>
      <c r="AG317">
        <v>0</v>
      </c>
      <c r="AH317">
        <v>0</v>
      </c>
      <c r="AI317">
        <v>35</v>
      </c>
      <c r="AJ317">
        <v>35</v>
      </c>
      <c r="AK317">
        <v>35</v>
      </c>
      <c r="AL317">
        <v>35</v>
      </c>
      <c r="AM317">
        <v>35</v>
      </c>
      <c r="AN317">
        <v>35</v>
      </c>
      <c r="AO317">
        <v>35</v>
      </c>
      <c r="AP317">
        <v>35</v>
      </c>
      <c r="AQ317">
        <v>0</v>
      </c>
      <c r="AR317">
        <v>0</v>
      </c>
      <c r="AS317">
        <v>0</v>
      </c>
      <c r="AT317">
        <v>0</v>
      </c>
      <c r="AU317">
        <v>0</v>
      </c>
      <c r="AV317">
        <v>0</v>
      </c>
      <c r="AW317">
        <v>0</v>
      </c>
      <c r="AX317">
        <v>0</v>
      </c>
      <c r="AY317">
        <v>35</v>
      </c>
      <c r="AZ317">
        <v>35</v>
      </c>
      <c r="BA317">
        <v>35</v>
      </c>
      <c r="BB317">
        <v>35</v>
      </c>
      <c r="BC317">
        <v>35</v>
      </c>
      <c r="BD317">
        <v>35</v>
      </c>
      <c r="BE317">
        <v>35</v>
      </c>
      <c r="BF317">
        <v>35</v>
      </c>
      <c r="BG317">
        <v>0</v>
      </c>
      <c r="BH317">
        <v>0</v>
      </c>
      <c r="BI317">
        <v>0</v>
      </c>
      <c r="BJ317">
        <v>0</v>
      </c>
      <c r="BK317">
        <v>0</v>
      </c>
      <c r="BL317">
        <v>0</v>
      </c>
      <c r="BM317">
        <v>0</v>
      </c>
      <c r="BN317">
        <v>0</v>
      </c>
      <c r="BO317">
        <v>0</v>
      </c>
      <c r="BP317">
        <v>0</v>
      </c>
      <c r="BQ317">
        <v>0</v>
      </c>
      <c r="BR317">
        <v>0</v>
      </c>
      <c r="BS317">
        <v>10</v>
      </c>
      <c r="BT317">
        <v>44</v>
      </c>
    </row>
    <row r="318" spans="1:72" x14ac:dyDescent="0.25">
      <c r="A318">
        <v>422</v>
      </c>
      <c r="B318" t="s">
        <v>492</v>
      </c>
      <c r="C318">
        <v>0</v>
      </c>
      <c r="D318">
        <v>0</v>
      </c>
      <c r="E318">
        <v>0</v>
      </c>
      <c r="F318">
        <v>0</v>
      </c>
      <c r="G318">
        <v>0</v>
      </c>
      <c r="H318">
        <v>0</v>
      </c>
      <c r="I318">
        <v>0</v>
      </c>
      <c r="J318">
        <v>0</v>
      </c>
      <c r="K318">
        <v>0</v>
      </c>
      <c r="L318">
        <v>0</v>
      </c>
      <c r="M318">
        <v>0</v>
      </c>
      <c r="N318">
        <v>0</v>
      </c>
      <c r="O318">
        <v>0</v>
      </c>
      <c r="P318">
        <v>0</v>
      </c>
      <c r="Q318">
        <v>0</v>
      </c>
      <c r="R318">
        <v>0</v>
      </c>
      <c r="S318">
        <v>0</v>
      </c>
      <c r="T318">
        <v>0</v>
      </c>
      <c r="U318">
        <v>0</v>
      </c>
      <c r="V318">
        <v>0</v>
      </c>
      <c r="W318">
        <v>0</v>
      </c>
      <c r="X318">
        <v>0</v>
      </c>
      <c r="Y318">
        <v>0</v>
      </c>
      <c r="Z318">
        <v>0</v>
      </c>
      <c r="AA318">
        <v>0</v>
      </c>
      <c r="AB318">
        <v>0</v>
      </c>
      <c r="AC318">
        <v>0</v>
      </c>
      <c r="AD318">
        <v>0</v>
      </c>
      <c r="AE318">
        <v>0</v>
      </c>
      <c r="AF318">
        <v>0</v>
      </c>
      <c r="AG318">
        <v>0</v>
      </c>
      <c r="AH318">
        <v>0</v>
      </c>
      <c r="AI318">
        <v>10.5</v>
      </c>
      <c r="AJ318">
        <v>10.5</v>
      </c>
      <c r="AK318">
        <v>10.5</v>
      </c>
      <c r="AL318">
        <v>10.5</v>
      </c>
      <c r="AM318">
        <v>10.5</v>
      </c>
      <c r="AN318">
        <v>10.5</v>
      </c>
      <c r="AO318">
        <v>10.5</v>
      </c>
      <c r="AP318">
        <v>10.5</v>
      </c>
      <c r="AQ318">
        <v>0</v>
      </c>
      <c r="AR318">
        <v>0</v>
      </c>
      <c r="AS318">
        <v>0</v>
      </c>
      <c r="AT318">
        <v>0</v>
      </c>
      <c r="AU318">
        <v>0</v>
      </c>
      <c r="AV318">
        <v>0</v>
      </c>
      <c r="AW318">
        <v>0</v>
      </c>
      <c r="AX318">
        <v>0</v>
      </c>
      <c r="AY318">
        <v>0</v>
      </c>
      <c r="AZ318">
        <v>0</v>
      </c>
      <c r="BA318">
        <v>0</v>
      </c>
      <c r="BB318">
        <v>0</v>
      </c>
      <c r="BC318">
        <v>0</v>
      </c>
      <c r="BD318">
        <v>0</v>
      </c>
      <c r="BE318">
        <v>0</v>
      </c>
      <c r="BF318">
        <v>0</v>
      </c>
      <c r="BG318">
        <v>7</v>
      </c>
      <c r="BH318">
        <v>7</v>
      </c>
      <c r="BI318">
        <v>7</v>
      </c>
      <c r="BJ318">
        <v>7</v>
      </c>
      <c r="BK318">
        <v>7</v>
      </c>
      <c r="BL318">
        <v>7</v>
      </c>
      <c r="BM318">
        <v>7</v>
      </c>
      <c r="BN318">
        <v>7</v>
      </c>
      <c r="BO318">
        <v>3</v>
      </c>
      <c r="BP318">
        <v>0</v>
      </c>
      <c r="BQ318">
        <v>0</v>
      </c>
      <c r="BR318">
        <v>2</v>
      </c>
      <c r="BS318">
        <v>64</v>
      </c>
      <c r="BT318">
        <v>44</v>
      </c>
    </row>
    <row r="319" spans="1:72" x14ac:dyDescent="0.25">
      <c r="A319">
        <v>423</v>
      </c>
      <c r="B319" t="s">
        <v>174</v>
      </c>
      <c r="C319">
        <v>7.15</v>
      </c>
      <c r="D319">
        <v>14.85</v>
      </c>
      <c r="E319">
        <v>12.16</v>
      </c>
      <c r="F319">
        <v>9.3000000000000007</v>
      </c>
      <c r="G319">
        <v>5.33</v>
      </c>
      <c r="H319">
        <v>11.45</v>
      </c>
      <c r="I319">
        <v>0.68</v>
      </c>
      <c r="J319">
        <v>1.87</v>
      </c>
      <c r="K319">
        <v>9.41</v>
      </c>
      <c r="L319">
        <v>0</v>
      </c>
      <c r="M319">
        <v>0</v>
      </c>
      <c r="N319">
        <v>0</v>
      </c>
      <c r="O319">
        <v>0</v>
      </c>
      <c r="P319">
        <v>0</v>
      </c>
      <c r="Q319">
        <v>0</v>
      </c>
      <c r="R319">
        <v>25</v>
      </c>
      <c r="S319">
        <v>3.9</v>
      </c>
      <c r="T319">
        <v>12.79</v>
      </c>
      <c r="U319">
        <v>6.78</v>
      </c>
      <c r="V319">
        <v>4.01</v>
      </c>
      <c r="W319">
        <v>0.88</v>
      </c>
      <c r="X319">
        <v>0.78</v>
      </c>
      <c r="Y319">
        <v>0</v>
      </c>
      <c r="Z319">
        <v>0</v>
      </c>
      <c r="AA319">
        <v>0</v>
      </c>
      <c r="AB319">
        <v>0</v>
      </c>
      <c r="AC319">
        <v>0</v>
      </c>
      <c r="AD319">
        <v>0</v>
      </c>
      <c r="AE319">
        <v>0</v>
      </c>
      <c r="AF319">
        <v>0</v>
      </c>
      <c r="AG319">
        <v>0</v>
      </c>
      <c r="AH319">
        <v>0</v>
      </c>
      <c r="AI319">
        <v>92.85</v>
      </c>
      <c r="AJ319">
        <v>85.15</v>
      </c>
      <c r="AK319">
        <v>87.84</v>
      </c>
      <c r="AL319">
        <v>90.7</v>
      </c>
      <c r="AM319">
        <v>94.67</v>
      </c>
      <c r="AN319">
        <v>88.55</v>
      </c>
      <c r="AO319">
        <v>99.32</v>
      </c>
      <c r="AP319">
        <v>98.13</v>
      </c>
      <c r="AQ319">
        <v>90.59</v>
      </c>
      <c r="AR319">
        <v>100</v>
      </c>
      <c r="AS319">
        <v>100</v>
      </c>
      <c r="AT319">
        <v>100</v>
      </c>
      <c r="AU319">
        <v>100</v>
      </c>
      <c r="AV319">
        <v>100</v>
      </c>
      <c r="AW319">
        <v>100</v>
      </c>
      <c r="AX319">
        <v>75</v>
      </c>
      <c r="AY319">
        <v>96.1</v>
      </c>
      <c r="AZ319">
        <v>87.21</v>
      </c>
      <c r="BA319">
        <v>93.22</v>
      </c>
      <c r="BB319">
        <v>95.99</v>
      </c>
      <c r="BC319">
        <v>99.12</v>
      </c>
      <c r="BD319">
        <v>99.22</v>
      </c>
      <c r="BE319">
        <v>100</v>
      </c>
      <c r="BF319">
        <v>100</v>
      </c>
      <c r="BG319">
        <v>27.5</v>
      </c>
      <c r="BH319">
        <v>27.5</v>
      </c>
      <c r="BI319">
        <v>27.5</v>
      </c>
      <c r="BJ319">
        <v>27.5</v>
      </c>
      <c r="BK319">
        <v>27.5</v>
      </c>
      <c r="BL319">
        <v>27.5</v>
      </c>
      <c r="BM319">
        <v>27.5</v>
      </c>
      <c r="BN319">
        <v>27.5</v>
      </c>
      <c r="BO319">
        <v>0</v>
      </c>
      <c r="BP319">
        <v>0</v>
      </c>
      <c r="BQ319">
        <v>0</v>
      </c>
      <c r="BR319">
        <v>0</v>
      </c>
      <c r="BS319">
        <v>35</v>
      </c>
      <c r="BT319">
        <v>35</v>
      </c>
    </row>
    <row r="320" spans="1:72" x14ac:dyDescent="0.25">
      <c r="A320">
        <v>424</v>
      </c>
      <c r="B320" t="s">
        <v>493</v>
      </c>
      <c r="C320">
        <v>14.2</v>
      </c>
      <c r="D320">
        <v>22.06</v>
      </c>
      <c r="E320">
        <v>15.46</v>
      </c>
      <c r="F320">
        <v>21.91</v>
      </c>
      <c r="G320">
        <v>6.68</v>
      </c>
      <c r="H320">
        <v>13.41</v>
      </c>
      <c r="I320">
        <v>1.71</v>
      </c>
      <c r="J320">
        <v>5.88</v>
      </c>
      <c r="K320">
        <v>13.38</v>
      </c>
      <c r="L320">
        <v>2.02</v>
      </c>
      <c r="M320">
        <v>0.28999999999999998</v>
      </c>
      <c r="N320">
        <v>0.41</v>
      </c>
      <c r="O320">
        <v>1.68</v>
      </c>
      <c r="P320">
        <v>1.1100000000000001</v>
      </c>
      <c r="Q320">
        <v>0.06</v>
      </c>
      <c r="R320">
        <v>25</v>
      </c>
      <c r="S320">
        <v>25</v>
      </c>
      <c r="T320">
        <v>25</v>
      </c>
      <c r="U320">
        <v>25</v>
      </c>
      <c r="V320">
        <v>25</v>
      </c>
      <c r="W320">
        <v>15.99</v>
      </c>
      <c r="X320">
        <v>13.04</v>
      </c>
      <c r="Y320">
        <v>0</v>
      </c>
      <c r="Z320">
        <v>0</v>
      </c>
      <c r="AA320">
        <v>0</v>
      </c>
      <c r="AB320">
        <v>0</v>
      </c>
      <c r="AC320">
        <v>0</v>
      </c>
      <c r="AD320">
        <v>0</v>
      </c>
      <c r="AE320">
        <v>0</v>
      </c>
      <c r="AF320">
        <v>0.54</v>
      </c>
      <c r="AG320">
        <v>0</v>
      </c>
      <c r="AH320">
        <v>0</v>
      </c>
      <c r="AI320">
        <v>85.8</v>
      </c>
      <c r="AJ320">
        <v>77.94</v>
      </c>
      <c r="AK320">
        <v>84.54</v>
      </c>
      <c r="AL320">
        <v>78.09</v>
      </c>
      <c r="AM320">
        <v>93.32</v>
      </c>
      <c r="AN320">
        <v>86.59</v>
      </c>
      <c r="AO320">
        <v>98.29</v>
      </c>
      <c r="AP320">
        <v>94.12</v>
      </c>
      <c r="AQ320">
        <v>86.62</v>
      </c>
      <c r="AR320">
        <v>97.98</v>
      </c>
      <c r="AS320">
        <v>99.71</v>
      </c>
      <c r="AT320">
        <v>99.59</v>
      </c>
      <c r="AU320">
        <v>98.32</v>
      </c>
      <c r="AV320">
        <v>98.89</v>
      </c>
      <c r="AW320">
        <v>99.94</v>
      </c>
      <c r="AX320">
        <v>75</v>
      </c>
      <c r="AY320">
        <v>90</v>
      </c>
      <c r="AZ320">
        <v>90</v>
      </c>
      <c r="BA320">
        <v>90</v>
      </c>
      <c r="BB320">
        <v>90</v>
      </c>
      <c r="BC320">
        <v>99.01</v>
      </c>
      <c r="BD320">
        <v>101.96</v>
      </c>
      <c r="BE320">
        <v>115</v>
      </c>
      <c r="BF320">
        <v>115</v>
      </c>
      <c r="BG320">
        <v>27.5</v>
      </c>
      <c r="BH320">
        <v>27.5</v>
      </c>
      <c r="BI320">
        <v>27.5</v>
      </c>
      <c r="BJ320">
        <v>27.5</v>
      </c>
      <c r="BK320">
        <v>27.5</v>
      </c>
      <c r="BL320">
        <v>26.96</v>
      </c>
      <c r="BM320">
        <v>27.5</v>
      </c>
      <c r="BN320">
        <v>27.5</v>
      </c>
      <c r="BO320">
        <v>0</v>
      </c>
      <c r="BP320">
        <v>0</v>
      </c>
      <c r="BQ320">
        <v>15</v>
      </c>
      <c r="BR320">
        <v>0</v>
      </c>
      <c r="BS320">
        <v>35</v>
      </c>
      <c r="BT320">
        <v>35</v>
      </c>
    </row>
    <row r="321" spans="1:72" x14ac:dyDescent="0.25">
      <c r="A321">
        <v>425</v>
      </c>
      <c r="B321" t="s">
        <v>494</v>
      </c>
      <c r="C321">
        <v>0</v>
      </c>
      <c r="D321">
        <v>0</v>
      </c>
      <c r="E321">
        <v>0</v>
      </c>
      <c r="F321">
        <v>0</v>
      </c>
      <c r="G321">
        <v>0</v>
      </c>
      <c r="H321">
        <v>0</v>
      </c>
      <c r="I321">
        <v>0</v>
      </c>
      <c r="J321">
        <v>0</v>
      </c>
      <c r="K321">
        <v>0</v>
      </c>
      <c r="L321">
        <v>0</v>
      </c>
      <c r="M321">
        <v>0</v>
      </c>
      <c r="N321">
        <v>0</v>
      </c>
      <c r="O321">
        <v>0</v>
      </c>
      <c r="P321">
        <v>0</v>
      </c>
      <c r="Q321">
        <v>0</v>
      </c>
      <c r="R321">
        <v>0</v>
      </c>
      <c r="S321">
        <v>0</v>
      </c>
      <c r="T321">
        <v>7.6</v>
      </c>
      <c r="U321">
        <v>0</v>
      </c>
      <c r="V321">
        <v>0</v>
      </c>
      <c r="W321">
        <v>0</v>
      </c>
      <c r="X321">
        <v>0</v>
      </c>
      <c r="Y321">
        <v>0</v>
      </c>
      <c r="Z321">
        <v>0</v>
      </c>
      <c r="AA321">
        <v>0</v>
      </c>
      <c r="AB321">
        <v>0</v>
      </c>
      <c r="AC321">
        <v>0</v>
      </c>
      <c r="AD321">
        <v>0</v>
      </c>
      <c r="AE321">
        <v>0</v>
      </c>
      <c r="AF321">
        <v>0.02</v>
      </c>
      <c r="AG321">
        <v>0</v>
      </c>
      <c r="AH321">
        <v>0</v>
      </c>
      <c r="AI321">
        <v>5</v>
      </c>
      <c r="AJ321">
        <v>5</v>
      </c>
      <c r="AK321">
        <v>5</v>
      </c>
      <c r="AL321">
        <v>5</v>
      </c>
      <c r="AM321">
        <v>5</v>
      </c>
      <c r="AN321">
        <v>5</v>
      </c>
      <c r="AO321">
        <v>5</v>
      </c>
      <c r="AP321">
        <v>5</v>
      </c>
      <c r="AQ321">
        <v>0</v>
      </c>
      <c r="AR321">
        <v>0</v>
      </c>
      <c r="AS321">
        <v>0</v>
      </c>
      <c r="AT321">
        <v>0</v>
      </c>
      <c r="AU321">
        <v>0</v>
      </c>
      <c r="AV321">
        <v>0</v>
      </c>
      <c r="AW321">
        <v>0</v>
      </c>
      <c r="AX321">
        <v>0</v>
      </c>
      <c r="AY321">
        <v>70</v>
      </c>
      <c r="AZ321">
        <v>62.4</v>
      </c>
      <c r="BA321">
        <v>70</v>
      </c>
      <c r="BB321">
        <v>70</v>
      </c>
      <c r="BC321">
        <v>70</v>
      </c>
      <c r="BD321">
        <v>70</v>
      </c>
      <c r="BE321">
        <v>70</v>
      </c>
      <c r="BF321">
        <v>70</v>
      </c>
      <c r="BG321">
        <v>12.5</v>
      </c>
      <c r="BH321">
        <v>12.5</v>
      </c>
      <c r="BI321">
        <v>12.5</v>
      </c>
      <c r="BJ321">
        <v>12.5</v>
      </c>
      <c r="BK321">
        <v>12.5</v>
      </c>
      <c r="BL321">
        <v>12.48</v>
      </c>
      <c r="BM321">
        <v>12.5</v>
      </c>
      <c r="BN321">
        <v>12.5</v>
      </c>
      <c r="BO321">
        <v>0</v>
      </c>
      <c r="BP321">
        <v>0</v>
      </c>
      <c r="BQ321">
        <v>0</v>
      </c>
      <c r="BR321">
        <v>0</v>
      </c>
      <c r="BS321">
        <v>166</v>
      </c>
      <c r="BT321">
        <v>35</v>
      </c>
    </row>
    <row r="322" spans="1:72" x14ac:dyDescent="0.25">
      <c r="A322">
        <v>426</v>
      </c>
      <c r="B322" t="s">
        <v>495</v>
      </c>
      <c r="C322">
        <v>1.95</v>
      </c>
      <c r="D322">
        <v>1.62</v>
      </c>
      <c r="E322">
        <v>8.6</v>
      </c>
      <c r="F322">
        <v>0.06</v>
      </c>
      <c r="G322">
        <v>0</v>
      </c>
      <c r="H322">
        <v>0</v>
      </c>
      <c r="I322">
        <v>0</v>
      </c>
      <c r="J322">
        <v>0.59</v>
      </c>
      <c r="K322">
        <v>2.36</v>
      </c>
      <c r="L322">
        <v>0</v>
      </c>
      <c r="M322">
        <v>0</v>
      </c>
      <c r="N322">
        <v>0</v>
      </c>
      <c r="O322">
        <v>0</v>
      </c>
      <c r="P322">
        <v>0</v>
      </c>
      <c r="Q322">
        <v>0</v>
      </c>
      <c r="R322">
        <v>16.010000000000002</v>
      </c>
      <c r="S322">
        <v>0</v>
      </c>
      <c r="T322">
        <v>1.36</v>
      </c>
      <c r="U322">
        <v>0.18</v>
      </c>
      <c r="V322">
        <v>0.19</v>
      </c>
      <c r="W322">
        <v>0</v>
      </c>
      <c r="X322">
        <v>0</v>
      </c>
      <c r="Y322">
        <v>0</v>
      </c>
      <c r="Z322">
        <v>0</v>
      </c>
      <c r="AA322">
        <v>0</v>
      </c>
      <c r="AB322">
        <v>0</v>
      </c>
      <c r="AC322">
        <v>0</v>
      </c>
      <c r="AD322">
        <v>0</v>
      </c>
      <c r="AE322">
        <v>0</v>
      </c>
      <c r="AF322">
        <v>0</v>
      </c>
      <c r="AG322">
        <v>0</v>
      </c>
      <c r="AH322">
        <v>0</v>
      </c>
      <c r="AI322">
        <v>98.05</v>
      </c>
      <c r="AJ322">
        <v>98.38</v>
      </c>
      <c r="AK322">
        <v>91.4</v>
      </c>
      <c r="AL322">
        <v>99.94</v>
      </c>
      <c r="AM322">
        <v>100</v>
      </c>
      <c r="AN322">
        <v>100</v>
      </c>
      <c r="AO322">
        <v>100</v>
      </c>
      <c r="AP322">
        <v>99.41</v>
      </c>
      <c r="AQ322">
        <v>97.64</v>
      </c>
      <c r="AR322">
        <v>100</v>
      </c>
      <c r="AS322">
        <v>100</v>
      </c>
      <c r="AT322">
        <v>100</v>
      </c>
      <c r="AU322">
        <v>100</v>
      </c>
      <c r="AV322">
        <v>100</v>
      </c>
      <c r="AW322">
        <v>100</v>
      </c>
      <c r="AX322">
        <v>83.99</v>
      </c>
      <c r="AY322">
        <v>100</v>
      </c>
      <c r="AZ322">
        <v>98.64</v>
      </c>
      <c r="BA322">
        <v>99.82</v>
      </c>
      <c r="BB322">
        <v>99.81</v>
      </c>
      <c r="BC322">
        <v>100</v>
      </c>
      <c r="BD322">
        <v>100</v>
      </c>
      <c r="BE322">
        <v>100</v>
      </c>
      <c r="BF322">
        <v>100</v>
      </c>
      <c r="BG322">
        <v>27.5</v>
      </c>
      <c r="BH322">
        <v>27.5</v>
      </c>
      <c r="BI322">
        <v>27.5</v>
      </c>
      <c r="BJ322">
        <v>27.5</v>
      </c>
      <c r="BK322">
        <v>27.5</v>
      </c>
      <c r="BL322">
        <v>27.5</v>
      </c>
      <c r="BM322">
        <v>27.5</v>
      </c>
      <c r="BN322">
        <v>27.5</v>
      </c>
      <c r="BO322">
        <v>0</v>
      </c>
      <c r="BP322">
        <v>0</v>
      </c>
      <c r="BQ322">
        <v>0</v>
      </c>
      <c r="BR322">
        <v>0</v>
      </c>
      <c r="BS322">
        <v>35</v>
      </c>
      <c r="BT322">
        <v>35</v>
      </c>
    </row>
    <row r="323" spans="1:72" x14ac:dyDescent="0.25">
      <c r="A323">
        <v>437</v>
      </c>
      <c r="B323" t="s">
        <v>496</v>
      </c>
      <c r="C323">
        <v>0</v>
      </c>
      <c r="D323">
        <v>0</v>
      </c>
      <c r="E323">
        <v>0</v>
      </c>
      <c r="F323">
        <v>0</v>
      </c>
      <c r="G323">
        <v>0</v>
      </c>
      <c r="H323">
        <v>0</v>
      </c>
      <c r="I323">
        <v>0</v>
      </c>
      <c r="J323">
        <v>0</v>
      </c>
      <c r="K323">
        <v>0</v>
      </c>
      <c r="L323">
        <v>0</v>
      </c>
      <c r="M323">
        <v>0</v>
      </c>
      <c r="N323">
        <v>0</v>
      </c>
      <c r="O323">
        <v>0</v>
      </c>
      <c r="P323">
        <v>0</v>
      </c>
      <c r="Q323">
        <v>0</v>
      </c>
      <c r="R323">
        <v>0</v>
      </c>
      <c r="S323">
        <v>0</v>
      </c>
      <c r="T323">
        <v>0</v>
      </c>
      <c r="U323">
        <v>0</v>
      </c>
      <c r="V323">
        <v>0</v>
      </c>
      <c r="W323">
        <v>0</v>
      </c>
      <c r="X323">
        <v>0</v>
      </c>
      <c r="Y323">
        <v>0</v>
      </c>
      <c r="Z323">
        <v>0</v>
      </c>
      <c r="AA323">
        <v>0</v>
      </c>
      <c r="AB323">
        <v>0</v>
      </c>
      <c r="AC323">
        <v>0</v>
      </c>
      <c r="AD323">
        <v>0</v>
      </c>
      <c r="AE323">
        <v>0</v>
      </c>
      <c r="AF323">
        <v>0</v>
      </c>
      <c r="AG323">
        <v>0</v>
      </c>
      <c r="AH323">
        <v>0</v>
      </c>
      <c r="AI323">
        <v>0</v>
      </c>
      <c r="AJ323">
        <v>0</v>
      </c>
      <c r="AK323">
        <v>0</v>
      </c>
      <c r="AL323">
        <v>0</v>
      </c>
      <c r="AM323">
        <v>0</v>
      </c>
      <c r="AN323">
        <v>0</v>
      </c>
      <c r="AO323">
        <v>0</v>
      </c>
      <c r="AP323">
        <v>0</v>
      </c>
      <c r="AQ323">
        <v>12</v>
      </c>
      <c r="AR323">
        <v>12</v>
      </c>
      <c r="AS323">
        <v>12</v>
      </c>
      <c r="AT323">
        <v>12</v>
      </c>
      <c r="AU323">
        <v>12</v>
      </c>
      <c r="AV323">
        <v>12</v>
      </c>
      <c r="AW323">
        <v>12</v>
      </c>
      <c r="AX323">
        <v>12</v>
      </c>
      <c r="AY323">
        <v>10</v>
      </c>
      <c r="AZ323">
        <v>10</v>
      </c>
      <c r="BA323">
        <v>10</v>
      </c>
      <c r="BB323">
        <v>10</v>
      </c>
      <c r="BC323">
        <v>10</v>
      </c>
      <c r="BD323">
        <v>10</v>
      </c>
      <c r="BE323">
        <v>10</v>
      </c>
      <c r="BF323">
        <v>10</v>
      </c>
      <c r="BG323">
        <v>0</v>
      </c>
      <c r="BH323">
        <v>0</v>
      </c>
      <c r="BI323">
        <v>0</v>
      </c>
      <c r="BJ323">
        <v>0</v>
      </c>
      <c r="BK323">
        <v>0</v>
      </c>
      <c r="BL323">
        <v>0</v>
      </c>
      <c r="BM323">
        <v>0</v>
      </c>
      <c r="BN323">
        <v>0</v>
      </c>
      <c r="BO323">
        <v>0</v>
      </c>
      <c r="BP323">
        <v>2</v>
      </c>
      <c r="BQ323">
        <v>0</v>
      </c>
      <c r="BR323">
        <v>0</v>
      </c>
      <c r="BS323">
        <v>34</v>
      </c>
      <c r="BT323">
        <v>34</v>
      </c>
    </row>
    <row r="324" spans="1:72" x14ac:dyDescent="0.25">
      <c r="A324">
        <v>440</v>
      </c>
      <c r="B324" t="s">
        <v>497</v>
      </c>
      <c r="C324">
        <v>0</v>
      </c>
      <c r="D324">
        <v>0</v>
      </c>
      <c r="E324">
        <v>0</v>
      </c>
      <c r="F324">
        <v>0</v>
      </c>
      <c r="G324">
        <v>0</v>
      </c>
      <c r="H324">
        <v>0</v>
      </c>
      <c r="I324">
        <v>0</v>
      </c>
      <c r="J324">
        <v>0</v>
      </c>
      <c r="K324">
        <v>0</v>
      </c>
      <c r="L324">
        <v>0</v>
      </c>
      <c r="M324">
        <v>0</v>
      </c>
      <c r="N324">
        <v>0</v>
      </c>
      <c r="O324">
        <v>0</v>
      </c>
      <c r="P324">
        <v>0</v>
      </c>
      <c r="Q324">
        <v>0</v>
      </c>
      <c r="R324">
        <v>0.53</v>
      </c>
      <c r="S324">
        <v>1.89</v>
      </c>
      <c r="T324">
        <v>2.97</v>
      </c>
      <c r="U324">
        <v>1.38</v>
      </c>
      <c r="V324">
        <v>2.57</v>
      </c>
      <c r="W324">
        <v>0</v>
      </c>
      <c r="X324">
        <v>0</v>
      </c>
      <c r="Y324">
        <v>0</v>
      </c>
      <c r="Z324">
        <v>0</v>
      </c>
      <c r="AA324">
        <v>0</v>
      </c>
      <c r="AB324">
        <v>0</v>
      </c>
      <c r="AC324">
        <v>0</v>
      </c>
      <c r="AD324">
        <v>0</v>
      </c>
      <c r="AE324">
        <v>0</v>
      </c>
      <c r="AF324">
        <v>0</v>
      </c>
      <c r="AG324">
        <v>0</v>
      </c>
      <c r="AH324">
        <v>0</v>
      </c>
      <c r="AI324">
        <v>100</v>
      </c>
      <c r="AJ324">
        <v>100</v>
      </c>
      <c r="AK324">
        <v>100</v>
      </c>
      <c r="AL324">
        <v>100</v>
      </c>
      <c r="AM324">
        <v>100</v>
      </c>
      <c r="AN324">
        <v>100</v>
      </c>
      <c r="AO324">
        <v>100</v>
      </c>
      <c r="AP324">
        <v>100</v>
      </c>
      <c r="AQ324">
        <v>100</v>
      </c>
      <c r="AR324">
        <v>100</v>
      </c>
      <c r="AS324">
        <v>100</v>
      </c>
      <c r="AT324">
        <v>100</v>
      </c>
      <c r="AU324">
        <v>100</v>
      </c>
      <c r="AV324">
        <v>100</v>
      </c>
      <c r="AW324">
        <v>100</v>
      </c>
      <c r="AX324">
        <v>99.47</v>
      </c>
      <c r="AY324">
        <v>98.11</v>
      </c>
      <c r="AZ324">
        <v>97.03</v>
      </c>
      <c r="BA324">
        <v>98.62</v>
      </c>
      <c r="BB324">
        <v>97.43</v>
      </c>
      <c r="BC324">
        <v>100</v>
      </c>
      <c r="BD324">
        <v>100</v>
      </c>
      <c r="BE324">
        <v>100</v>
      </c>
      <c r="BF324">
        <v>100</v>
      </c>
      <c r="BG324">
        <v>27.5</v>
      </c>
      <c r="BH324">
        <v>27.5</v>
      </c>
      <c r="BI324">
        <v>27.5</v>
      </c>
      <c r="BJ324">
        <v>27.5</v>
      </c>
      <c r="BK324">
        <v>27.5</v>
      </c>
      <c r="BL324">
        <v>27.5</v>
      </c>
      <c r="BM324">
        <v>27.5</v>
      </c>
      <c r="BN324">
        <v>27.5</v>
      </c>
      <c r="BO324">
        <v>0</v>
      </c>
      <c r="BP324">
        <v>0</v>
      </c>
      <c r="BQ324">
        <v>0</v>
      </c>
      <c r="BR324">
        <v>0</v>
      </c>
      <c r="BS324">
        <v>35</v>
      </c>
      <c r="BT324">
        <v>34</v>
      </c>
    </row>
    <row r="325" spans="1:72" x14ac:dyDescent="0.25">
      <c r="A325">
        <v>442</v>
      </c>
      <c r="B325" t="s">
        <v>498</v>
      </c>
      <c r="C325">
        <v>0</v>
      </c>
      <c r="D325">
        <v>0</v>
      </c>
      <c r="E325">
        <v>0.15</v>
      </c>
      <c r="F325">
        <v>0</v>
      </c>
      <c r="G325">
        <v>0</v>
      </c>
      <c r="H325">
        <v>0</v>
      </c>
      <c r="I325">
        <v>0</v>
      </c>
      <c r="J325">
        <v>0</v>
      </c>
      <c r="K325">
        <v>0</v>
      </c>
      <c r="L325">
        <v>0</v>
      </c>
      <c r="M325">
        <v>0</v>
      </c>
      <c r="N325">
        <v>0</v>
      </c>
      <c r="O325">
        <v>0</v>
      </c>
      <c r="P325">
        <v>0</v>
      </c>
      <c r="Q325">
        <v>0</v>
      </c>
      <c r="R325">
        <v>3.13</v>
      </c>
      <c r="S325">
        <v>0</v>
      </c>
      <c r="T325">
        <v>25</v>
      </c>
      <c r="U325">
        <v>25</v>
      </c>
      <c r="V325">
        <v>0</v>
      </c>
      <c r="W325">
        <v>0</v>
      </c>
      <c r="X325">
        <v>0</v>
      </c>
      <c r="Y325">
        <v>0</v>
      </c>
      <c r="Z325">
        <v>0</v>
      </c>
      <c r="AA325">
        <v>0</v>
      </c>
      <c r="AB325">
        <v>0</v>
      </c>
      <c r="AC325">
        <v>0</v>
      </c>
      <c r="AD325">
        <v>0</v>
      </c>
      <c r="AE325">
        <v>0</v>
      </c>
      <c r="AF325">
        <v>0</v>
      </c>
      <c r="AG325">
        <v>0</v>
      </c>
      <c r="AH325">
        <v>0</v>
      </c>
      <c r="AI325">
        <v>0</v>
      </c>
      <c r="AJ325">
        <v>0</v>
      </c>
      <c r="AK325">
        <v>-0.15</v>
      </c>
      <c r="AL325">
        <v>0</v>
      </c>
      <c r="AM325">
        <v>0</v>
      </c>
      <c r="AN325">
        <v>0</v>
      </c>
      <c r="AO325">
        <v>0</v>
      </c>
      <c r="AP325">
        <v>0</v>
      </c>
      <c r="AQ325">
        <v>10</v>
      </c>
      <c r="AR325">
        <v>10</v>
      </c>
      <c r="AS325">
        <v>10</v>
      </c>
      <c r="AT325">
        <v>10</v>
      </c>
      <c r="AU325">
        <v>10</v>
      </c>
      <c r="AV325">
        <v>10</v>
      </c>
      <c r="AW325">
        <v>10</v>
      </c>
      <c r="AX325">
        <v>6.87</v>
      </c>
      <c r="AY325">
        <v>12</v>
      </c>
      <c r="AZ325">
        <v>-13</v>
      </c>
      <c r="BA325">
        <v>-13</v>
      </c>
      <c r="BB325">
        <v>12</v>
      </c>
      <c r="BC325">
        <v>12</v>
      </c>
      <c r="BD325">
        <v>12</v>
      </c>
      <c r="BE325">
        <v>12</v>
      </c>
      <c r="BF325">
        <v>12</v>
      </c>
      <c r="BG325">
        <v>0</v>
      </c>
      <c r="BH325">
        <v>0</v>
      </c>
      <c r="BI325">
        <v>0</v>
      </c>
      <c r="BJ325">
        <v>0</v>
      </c>
      <c r="BK325">
        <v>0</v>
      </c>
      <c r="BL325">
        <v>0</v>
      </c>
      <c r="BM325">
        <v>0</v>
      </c>
      <c r="BN325">
        <v>0</v>
      </c>
      <c r="BO325">
        <v>0</v>
      </c>
      <c r="BP325">
        <v>0</v>
      </c>
      <c r="BQ325">
        <v>2</v>
      </c>
      <c r="BR325">
        <v>0</v>
      </c>
      <c r="BS325">
        <v>34</v>
      </c>
      <c r="BT325">
        <v>34</v>
      </c>
    </row>
    <row r="326" spans="1:72" x14ac:dyDescent="0.25">
      <c r="A326">
        <v>443</v>
      </c>
      <c r="B326" t="s">
        <v>499</v>
      </c>
      <c r="C326">
        <v>0</v>
      </c>
      <c r="D326">
        <v>0</v>
      </c>
      <c r="E326">
        <v>0</v>
      </c>
      <c r="F326">
        <v>0</v>
      </c>
      <c r="G326">
        <v>0</v>
      </c>
      <c r="H326">
        <v>0</v>
      </c>
      <c r="I326">
        <v>0</v>
      </c>
      <c r="J326">
        <v>0</v>
      </c>
      <c r="K326">
        <v>0</v>
      </c>
      <c r="L326">
        <v>0</v>
      </c>
      <c r="M326">
        <v>0</v>
      </c>
      <c r="N326">
        <v>0</v>
      </c>
      <c r="O326">
        <v>0</v>
      </c>
      <c r="P326">
        <v>0</v>
      </c>
      <c r="Q326">
        <v>0</v>
      </c>
      <c r="R326">
        <v>0</v>
      </c>
      <c r="S326">
        <v>0</v>
      </c>
      <c r="T326">
        <v>0</v>
      </c>
      <c r="U326">
        <v>0</v>
      </c>
      <c r="V326">
        <v>0</v>
      </c>
      <c r="W326">
        <v>0</v>
      </c>
      <c r="X326">
        <v>0</v>
      </c>
      <c r="Y326">
        <v>0</v>
      </c>
      <c r="Z326">
        <v>0</v>
      </c>
      <c r="AA326">
        <v>0</v>
      </c>
      <c r="AB326">
        <v>0</v>
      </c>
      <c r="AC326">
        <v>0</v>
      </c>
      <c r="AD326">
        <v>0</v>
      </c>
      <c r="AE326">
        <v>0</v>
      </c>
      <c r="AF326">
        <v>0</v>
      </c>
      <c r="AG326">
        <v>0</v>
      </c>
      <c r="AH326">
        <v>0</v>
      </c>
      <c r="AI326">
        <v>45</v>
      </c>
      <c r="AJ326">
        <v>45</v>
      </c>
      <c r="AK326">
        <v>45</v>
      </c>
      <c r="AL326">
        <v>45</v>
      </c>
      <c r="AM326">
        <v>45</v>
      </c>
      <c r="AN326">
        <v>45</v>
      </c>
      <c r="AO326">
        <v>45</v>
      </c>
      <c r="AP326">
        <v>45</v>
      </c>
      <c r="AQ326">
        <v>25</v>
      </c>
      <c r="AR326">
        <v>25</v>
      </c>
      <c r="AS326">
        <v>25</v>
      </c>
      <c r="AT326">
        <v>25</v>
      </c>
      <c r="AU326">
        <v>25</v>
      </c>
      <c r="AV326">
        <v>25</v>
      </c>
      <c r="AW326">
        <v>25</v>
      </c>
      <c r="AX326">
        <v>25</v>
      </c>
      <c r="AY326">
        <v>10</v>
      </c>
      <c r="AZ326">
        <v>10</v>
      </c>
      <c r="BA326">
        <v>10</v>
      </c>
      <c r="BB326">
        <v>10</v>
      </c>
      <c r="BC326">
        <v>10</v>
      </c>
      <c r="BD326">
        <v>10</v>
      </c>
      <c r="BE326">
        <v>10</v>
      </c>
      <c r="BF326">
        <v>10</v>
      </c>
      <c r="BG326">
        <v>45</v>
      </c>
      <c r="BH326">
        <v>45</v>
      </c>
      <c r="BI326">
        <v>45</v>
      </c>
      <c r="BJ326">
        <v>45</v>
      </c>
      <c r="BK326">
        <v>45</v>
      </c>
      <c r="BL326">
        <v>45</v>
      </c>
      <c r="BM326">
        <v>45</v>
      </c>
      <c r="BN326">
        <v>45</v>
      </c>
      <c r="BO326">
        <v>0</v>
      </c>
      <c r="BP326">
        <v>0</v>
      </c>
      <c r="BQ326">
        <v>0</v>
      </c>
      <c r="BR326">
        <v>0</v>
      </c>
      <c r="BS326">
        <v>30</v>
      </c>
      <c r="BT326">
        <v>48</v>
      </c>
    </row>
    <row r="327" spans="1:72" x14ac:dyDescent="0.25">
      <c r="A327">
        <v>445</v>
      </c>
      <c r="B327" t="s">
        <v>500</v>
      </c>
      <c r="C327">
        <v>0</v>
      </c>
      <c r="D327">
        <v>0</v>
      </c>
      <c r="E327">
        <v>0</v>
      </c>
      <c r="F327">
        <v>0</v>
      </c>
      <c r="G327">
        <v>0</v>
      </c>
      <c r="H327">
        <v>0</v>
      </c>
      <c r="I327">
        <v>0</v>
      </c>
      <c r="J327">
        <v>0</v>
      </c>
      <c r="K327">
        <v>0</v>
      </c>
      <c r="L327">
        <v>0</v>
      </c>
      <c r="M327">
        <v>0</v>
      </c>
      <c r="N327">
        <v>0</v>
      </c>
      <c r="O327">
        <v>0</v>
      </c>
      <c r="P327">
        <v>0</v>
      </c>
      <c r="Q327">
        <v>0</v>
      </c>
      <c r="R327">
        <v>0</v>
      </c>
      <c r="S327">
        <v>0</v>
      </c>
      <c r="T327">
        <v>0</v>
      </c>
      <c r="U327">
        <v>0</v>
      </c>
      <c r="V327">
        <v>0</v>
      </c>
      <c r="W327">
        <v>0</v>
      </c>
      <c r="X327">
        <v>0</v>
      </c>
      <c r="Y327">
        <v>0</v>
      </c>
      <c r="Z327">
        <v>0</v>
      </c>
      <c r="AA327">
        <v>0</v>
      </c>
      <c r="AB327">
        <v>0</v>
      </c>
      <c r="AC327">
        <v>0</v>
      </c>
      <c r="AD327">
        <v>0</v>
      </c>
      <c r="AE327">
        <v>0</v>
      </c>
      <c r="AF327">
        <v>0</v>
      </c>
      <c r="AG327">
        <v>0</v>
      </c>
      <c r="AH327">
        <v>0</v>
      </c>
      <c r="AI327">
        <v>100</v>
      </c>
      <c r="AJ327">
        <v>100</v>
      </c>
      <c r="AK327">
        <v>100</v>
      </c>
      <c r="AL327">
        <v>100</v>
      </c>
      <c r="AM327">
        <v>100</v>
      </c>
      <c r="AN327">
        <v>100</v>
      </c>
      <c r="AO327">
        <v>100</v>
      </c>
      <c r="AP327">
        <v>100</v>
      </c>
      <c r="AQ327">
        <v>37.5</v>
      </c>
      <c r="AR327">
        <v>37.5</v>
      </c>
      <c r="AS327">
        <v>37.5</v>
      </c>
      <c r="AT327">
        <v>37.5</v>
      </c>
      <c r="AU327">
        <v>37.5</v>
      </c>
      <c r="AV327">
        <v>37.5</v>
      </c>
      <c r="AW327">
        <v>37.5</v>
      </c>
      <c r="AX327">
        <v>37.5</v>
      </c>
      <c r="AY327">
        <v>5</v>
      </c>
      <c r="AZ327">
        <v>5</v>
      </c>
      <c r="BA327">
        <v>5</v>
      </c>
      <c r="BB327">
        <v>5</v>
      </c>
      <c r="BC327">
        <v>5</v>
      </c>
      <c r="BD327">
        <v>5</v>
      </c>
      <c r="BE327">
        <v>5</v>
      </c>
      <c r="BF327">
        <v>5</v>
      </c>
      <c r="BG327">
        <v>100</v>
      </c>
      <c r="BH327">
        <v>100</v>
      </c>
      <c r="BI327">
        <v>100</v>
      </c>
      <c r="BJ327">
        <v>100</v>
      </c>
      <c r="BK327">
        <v>100</v>
      </c>
      <c r="BL327">
        <v>100</v>
      </c>
      <c r="BM327">
        <v>100</v>
      </c>
      <c r="BN327">
        <v>100</v>
      </c>
      <c r="BO327">
        <v>0</v>
      </c>
      <c r="BP327">
        <v>0</v>
      </c>
      <c r="BQ327">
        <v>0</v>
      </c>
      <c r="BR327">
        <v>0</v>
      </c>
      <c r="BS327">
        <v>42</v>
      </c>
      <c r="BT327">
        <v>48</v>
      </c>
    </row>
    <row r="328" spans="1:72" x14ac:dyDescent="0.25">
      <c r="A328">
        <v>446</v>
      </c>
      <c r="B328" t="s">
        <v>501</v>
      </c>
      <c r="C328">
        <v>0</v>
      </c>
      <c r="D328">
        <v>0</v>
      </c>
      <c r="E328">
        <v>0</v>
      </c>
      <c r="F328">
        <v>0</v>
      </c>
      <c r="G328">
        <v>0</v>
      </c>
      <c r="H328">
        <v>0</v>
      </c>
      <c r="I328">
        <v>0</v>
      </c>
      <c r="J328">
        <v>0</v>
      </c>
      <c r="K328">
        <v>0</v>
      </c>
      <c r="L328">
        <v>0</v>
      </c>
      <c r="M328">
        <v>0</v>
      </c>
      <c r="N328">
        <v>0</v>
      </c>
      <c r="O328">
        <v>0</v>
      </c>
      <c r="P328">
        <v>0</v>
      </c>
      <c r="Q328">
        <v>0</v>
      </c>
      <c r="R328">
        <v>0</v>
      </c>
      <c r="S328">
        <v>0</v>
      </c>
      <c r="T328">
        <v>0</v>
      </c>
      <c r="U328">
        <v>0</v>
      </c>
      <c r="V328">
        <v>0</v>
      </c>
      <c r="W328">
        <v>0</v>
      </c>
      <c r="X328">
        <v>0</v>
      </c>
      <c r="Y328">
        <v>0</v>
      </c>
      <c r="Z328">
        <v>0</v>
      </c>
      <c r="AA328">
        <v>0</v>
      </c>
      <c r="AB328">
        <v>0</v>
      </c>
      <c r="AC328">
        <v>0</v>
      </c>
      <c r="AD328">
        <v>0</v>
      </c>
      <c r="AE328">
        <v>0</v>
      </c>
      <c r="AF328">
        <v>0</v>
      </c>
      <c r="AG328">
        <v>0</v>
      </c>
      <c r="AH328">
        <v>0</v>
      </c>
      <c r="AI328">
        <v>25</v>
      </c>
      <c r="AJ328">
        <v>25</v>
      </c>
      <c r="AK328">
        <v>25</v>
      </c>
      <c r="AL328">
        <v>25</v>
      </c>
      <c r="AM328">
        <v>25</v>
      </c>
      <c r="AN328">
        <v>25</v>
      </c>
      <c r="AO328">
        <v>25</v>
      </c>
      <c r="AP328">
        <v>25</v>
      </c>
      <c r="AQ328">
        <v>100</v>
      </c>
      <c r="AR328">
        <v>100</v>
      </c>
      <c r="AS328">
        <v>100</v>
      </c>
      <c r="AT328">
        <v>100</v>
      </c>
      <c r="AU328">
        <v>100</v>
      </c>
      <c r="AV328">
        <v>100</v>
      </c>
      <c r="AW328">
        <v>100</v>
      </c>
      <c r="AX328">
        <v>100</v>
      </c>
      <c r="AY328">
        <v>30</v>
      </c>
      <c r="AZ328">
        <v>30</v>
      </c>
      <c r="BA328">
        <v>30</v>
      </c>
      <c r="BB328">
        <v>30</v>
      </c>
      <c r="BC328">
        <v>30</v>
      </c>
      <c r="BD328">
        <v>30</v>
      </c>
      <c r="BE328">
        <v>30</v>
      </c>
      <c r="BF328">
        <v>30</v>
      </c>
      <c r="BG328">
        <v>55</v>
      </c>
      <c r="BH328">
        <v>55</v>
      </c>
      <c r="BI328">
        <v>55</v>
      </c>
      <c r="BJ328">
        <v>55</v>
      </c>
      <c r="BK328">
        <v>55</v>
      </c>
      <c r="BL328">
        <v>55</v>
      </c>
      <c r="BM328">
        <v>55</v>
      </c>
      <c r="BN328">
        <v>55</v>
      </c>
      <c r="BO328">
        <v>0</v>
      </c>
      <c r="BP328">
        <v>0</v>
      </c>
      <c r="BQ328">
        <v>0</v>
      </c>
      <c r="BR328">
        <v>0</v>
      </c>
      <c r="BS328">
        <v>23</v>
      </c>
      <c r="BT328">
        <v>48</v>
      </c>
    </row>
    <row r="329" spans="1:72" x14ac:dyDescent="0.25">
      <c r="A329">
        <v>447</v>
      </c>
      <c r="B329" t="s">
        <v>502</v>
      </c>
      <c r="C329">
        <v>0</v>
      </c>
      <c r="D329">
        <v>0</v>
      </c>
      <c r="E329">
        <v>0</v>
      </c>
      <c r="F329">
        <v>0</v>
      </c>
      <c r="G329">
        <v>0</v>
      </c>
      <c r="H329">
        <v>0</v>
      </c>
      <c r="I329">
        <v>0</v>
      </c>
      <c r="J329">
        <v>0</v>
      </c>
      <c r="K329">
        <v>0</v>
      </c>
      <c r="L329">
        <v>0</v>
      </c>
      <c r="M329">
        <v>0</v>
      </c>
      <c r="N329">
        <v>0</v>
      </c>
      <c r="O329">
        <v>0</v>
      </c>
      <c r="P329">
        <v>0</v>
      </c>
      <c r="Q329">
        <v>0</v>
      </c>
      <c r="R329">
        <v>0</v>
      </c>
      <c r="S329">
        <v>0</v>
      </c>
      <c r="T329">
        <v>0</v>
      </c>
      <c r="U329">
        <v>0</v>
      </c>
      <c r="V329">
        <v>0</v>
      </c>
      <c r="W329">
        <v>0</v>
      </c>
      <c r="X329">
        <v>0</v>
      </c>
      <c r="Y329">
        <v>0</v>
      </c>
      <c r="Z329">
        <v>0</v>
      </c>
      <c r="AA329">
        <v>0</v>
      </c>
      <c r="AB329">
        <v>0</v>
      </c>
      <c r="AC329">
        <v>0</v>
      </c>
      <c r="AD329">
        <v>0</v>
      </c>
      <c r="AE329">
        <v>0</v>
      </c>
      <c r="AF329">
        <v>0</v>
      </c>
      <c r="AG329">
        <v>0</v>
      </c>
      <c r="AH329">
        <v>0</v>
      </c>
      <c r="AI329">
        <v>55</v>
      </c>
      <c r="AJ329">
        <v>55</v>
      </c>
      <c r="AK329">
        <v>55</v>
      </c>
      <c r="AL329">
        <v>55</v>
      </c>
      <c r="AM329">
        <v>55</v>
      </c>
      <c r="AN329">
        <v>55</v>
      </c>
      <c r="AO329">
        <v>55</v>
      </c>
      <c r="AP329">
        <v>55</v>
      </c>
      <c r="AQ329">
        <v>55</v>
      </c>
      <c r="AR329">
        <v>55</v>
      </c>
      <c r="AS329">
        <v>55</v>
      </c>
      <c r="AT329">
        <v>55</v>
      </c>
      <c r="AU329">
        <v>55</v>
      </c>
      <c r="AV329">
        <v>55</v>
      </c>
      <c r="AW329">
        <v>55</v>
      </c>
      <c r="AX329">
        <v>55</v>
      </c>
      <c r="AY329">
        <v>25</v>
      </c>
      <c r="AZ329">
        <v>25</v>
      </c>
      <c r="BA329">
        <v>25</v>
      </c>
      <c r="BB329">
        <v>25</v>
      </c>
      <c r="BC329">
        <v>25</v>
      </c>
      <c r="BD329">
        <v>25</v>
      </c>
      <c r="BE329">
        <v>25</v>
      </c>
      <c r="BF329">
        <v>25</v>
      </c>
      <c r="BG329">
        <v>25</v>
      </c>
      <c r="BH329">
        <v>25</v>
      </c>
      <c r="BI329">
        <v>25</v>
      </c>
      <c r="BJ329">
        <v>25</v>
      </c>
      <c r="BK329">
        <v>25</v>
      </c>
      <c r="BL329">
        <v>25</v>
      </c>
      <c r="BM329">
        <v>25</v>
      </c>
      <c r="BN329">
        <v>25</v>
      </c>
      <c r="BO329">
        <v>0</v>
      </c>
      <c r="BP329">
        <v>0</v>
      </c>
      <c r="BQ329">
        <v>0</v>
      </c>
      <c r="BR329">
        <v>0</v>
      </c>
      <c r="BS329">
        <v>84</v>
      </c>
      <c r="BT329">
        <v>48</v>
      </c>
    </row>
    <row r="330" spans="1:72" x14ac:dyDescent="0.25">
      <c r="A330">
        <v>448</v>
      </c>
      <c r="B330" t="s">
        <v>503</v>
      </c>
      <c r="C330">
        <v>0</v>
      </c>
      <c r="D330">
        <v>0</v>
      </c>
      <c r="E330">
        <v>0</v>
      </c>
      <c r="F330">
        <v>0</v>
      </c>
      <c r="G330">
        <v>0</v>
      </c>
      <c r="H330">
        <v>0</v>
      </c>
      <c r="I330">
        <v>0</v>
      </c>
      <c r="J330">
        <v>0</v>
      </c>
      <c r="K330">
        <v>0</v>
      </c>
      <c r="L330">
        <v>0</v>
      </c>
      <c r="M330">
        <v>0</v>
      </c>
      <c r="N330">
        <v>0</v>
      </c>
      <c r="O330">
        <v>0</v>
      </c>
      <c r="P330">
        <v>0</v>
      </c>
      <c r="Q330">
        <v>0</v>
      </c>
      <c r="R330">
        <v>0</v>
      </c>
      <c r="S330">
        <v>0</v>
      </c>
      <c r="T330">
        <v>0</v>
      </c>
      <c r="U330">
        <v>0</v>
      </c>
      <c r="V330">
        <v>0</v>
      </c>
      <c r="W330">
        <v>0</v>
      </c>
      <c r="X330">
        <v>0</v>
      </c>
      <c r="Y330">
        <v>0</v>
      </c>
      <c r="Z330">
        <v>0</v>
      </c>
      <c r="AA330">
        <v>0</v>
      </c>
      <c r="AB330">
        <v>0</v>
      </c>
      <c r="AC330">
        <v>0</v>
      </c>
      <c r="AD330">
        <v>0</v>
      </c>
      <c r="AE330">
        <v>0</v>
      </c>
      <c r="AF330">
        <v>0</v>
      </c>
      <c r="AG330">
        <v>0</v>
      </c>
      <c r="AH330">
        <v>0</v>
      </c>
      <c r="AI330">
        <v>100</v>
      </c>
      <c r="AJ330">
        <v>100</v>
      </c>
      <c r="AK330">
        <v>100</v>
      </c>
      <c r="AL330">
        <v>100</v>
      </c>
      <c r="AM330">
        <v>100</v>
      </c>
      <c r="AN330">
        <v>100</v>
      </c>
      <c r="AO330">
        <v>100</v>
      </c>
      <c r="AP330">
        <v>100</v>
      </c>
      <c r="AQ330">
        <v>15</v>
      </c>
      <c r="AR330">
        <v>15</v>
      </c>
      <c r="AS330">
        <v>15</v>
      </c>
      <c r="AT330">
        <v>15</v>
      </c>
      <c r="AU330">
        <v>15</v>
      </c>
      <c r="AV330">
        <v>15</v>
      </c>
      <c r="AW330">
        <v>15</v>
      </c>
      <c r="AX330">
        <v>15</v>
      </c>
      <c r="AY330">
        <v>0</v>
      </c>
      <c r="AZ330">
        <v>0</v>
      </c>
      <c r="BA330">
        <v>0</v>
      </c>
      <c r="BB330">
        <v>0</v>
      </c>
      <c r="BC330">
        <v>0</v>
      </c>
      <c r="BD330">
        <v>0</v>
      </c>
      <c r="BE330">
        <v>0</v>
      </c>
      <c r="BF330">
        <v>0</v>
      </c>
      <c r="BG330">
        <v>90</v>
      </c>
      <c r="BH330">
        <v>90</v>
      </c>
      <c r="BI330">
        <v>90</v>
      </c>
      <c r="BJ330">
        <v>90</v>
      </c>
      <c r="BK330">
        <v>90</v>
      </c>
      <c r="BL330">
        <v>90</v>
      </c>
      <c r="BM330">
        <v>90</v>
      </c>
      <c r="BN330">
        <v>90</v>
      </c>
      <c r="BO330">
        <v>0</v>
      </c>
      <c r="BP330">
        <v>0</v>
      </c>
      <c r="BQ330">
        <v>0</v>
      </c>
      <c r="BR330">
        <v>0</v>
      </c>
      <c r="BS330">
        <v>48</v>
      </c>
      <c r="BT330">
        <v>48</v>
      </c>
    </row>
    <row r="331" spans="1:72" x14ac:dyDescent="0.25">
      <c r="A331">
        <v>449</v>
      </c>
      <c r="B331" t="s">
        <v>504</v>
      </c>
      <c r="C331">
        <v>0</v>
      </c>
      <c r="D331">
        <v>0</v>
      </c>
      <c r="E331">
        <v>0</v>
      </c>
      <c r="F331">
        <v>0</v>
      </c>
      <c r="G331">
        <v>0</v>
      </c>
      <c r="H331">
        <v>0</v>
      </c>
      <c r="I331">
        <v>0</v>
      </c>
      <c r="J331">
        <v>0</v>
      </c>
      <c r="K331">
        <v>0</v>
      </c>
      <c r="L331">
        <v>0</v>
      </c>
      <c r="M331">
        <v>0</v>
      </c>
      <c r="N331">
        <v>0</v>
      </c>
      <c r="O331">
        <v>0</v>
      </c>
      <c r="P331">
        <v>0</v>
      </c>
      <c r="Q331">
        <v>0</v>
      </c>
      <c r="R331">
        <v>0</v>
      </c>
      <c r="S331">
        <v>0</v>
      </c>
      <c r="T331">
        <v>0</v>
      </c>
      <c r="U331">
        <v>0</v>
      </c>
      <c r="V331">
        <v>0</v>
      </c>
      <c r="W331">
        <v>0</v>
      </c>
      <c r="X331">
        <v>0</v>
      </c>
      <c r="Y331">
        <v>0</v>
      </c>
      <c r="Z331">
        <v>0</v>
      </c>
      <c r="AA331">
        <v>25</v>
      </c>
      <c r="AB331">
        <v>0</v>
      </c>
      <c r="AC331">
        <v>0</v>
      </c>
      <c r="AD331">
        <v>0</v>
      </c>
      <c r="AE331">
        <v>0</v>
      </c>
      <c r="AF331">
        <v>25</v>
      </c>
      <c r="AG331">
        <v>0</v>
      </c>
      <c r="AH331">
        <v>0</v>
      </c>
      <c r="AI331">
        <v>100</v>
      </c>
      <c r="AJ331">
        <v>100</v>
      </c>
      <c r="AK331">
        <v>100</v>
      </c>
      <c r="AL331">
        <v>100</v>
      </c>
      <c r="AM331">
        <v>100</v>
      </c>
      <c r="AN331">
        <v>100</v>
      </c>
      <c r="AO331">
        <v>100</v>
      </c>
      <c r="AP331">
        <v>100</v>
      </c>
      <c r="AQ331">
        <v>15</v>
      </c>
      <c r="AR331">
        <v>15</v>
      </c>
      <c r="AS331">
        <v>15</v>
      </c>
      <c r="AT331">
        <v>15</v>
      </c>
      <c r="AU331">
        <v>15</v>
      </c>
      <c r="AV331">
        <v>15</v>
      </c>
      <c r="AW331">
        <v>15</v>
      </c>
      <c r="AX331">
        <v>15</v>
      </c>
      <c r="AY331">
        <v>0</v>
      </c>
      <c r="AZ331">
        <v>0</v>
      </c>
      <c r="BA331">
        <v>0</v>
      </c>
      <c r="BB331">
        <v>0</v>
      </c>
      <c r="BC331">
        <v>0</v>
      </c>
      <c r="BD331">
        <v>0</v>
      </c>
      <c r="BE331">
        <v>0</v>
      </c>
      <c r="BF331">
        <v>0</v>
      </c>
      <c r="BG331">
        <v>83</v>
      </c>
      <c r="BH331">
        <v>108</v>
      </c>
      <c r="BI331">
        <v>108</v>
      </c>
      <c r="BJ331">
        <v>108</v>
      </c>
      <c r="BK331">
        <v>108</v>
      </c>
      <c r="BL331">
        <v>83</v>
      </c>
      <c r="BM331">
        <v>108</v>
      </c>
      <c r="BN331">
        <v>108</v>
      </c>
      <c r="BO331">
        <v>0</v>
      </c>
      <c r="BP331">
        <v>0</v>
      </c>
      <c r="BQ331">
        <v>0</v>
      </c>
      <c r="BR331">
        <v>18</v>
      </c>
      <c r="BS331">
        <v>48</v>
      </c>
      <c r="BT331">
        <v>48</v>
      </c>
    </row>
    <row r="332" spans="1:72" x14ac:dyDescent="0.25">
      <c r="A332">
        <v>450</v>
      </c>
      <c r="B332" t="s">
        <v>505</v>
      </c>
      <c r="C332">
        <v>0</v>
      </c>
      <c r="D332">
        <v>0</v>
      </c>
      <c r="E332">
        <v>0</v>
      </c>
      <c r="F332">
        <v>0</v>
      </c>
      <c r="G332">
        <v>0</v>
      </c>
      <c r="H332">
        <v>0</v>
      </c>
      <c r="I332">
        <v>0</v>
      </c>
      <c r="J332">
        <v>0</v>
      </c>
      <c r="K332">
        <v>0</v>
      </c>
      <c r="L332">
        <v>0</v>
      </c>
      <c r="M332">
        <v>0</v>
      </c>
      <c r="N332">
        <v>0</v>
      </c>
      <c r="O332">
        <v>0</v>
      </c>
      <c r="P332">
        <v>0</v>
      </c>
      <c r="Q332">
        <v>0</v>
      </c>
      <c r="R332">
        <v>0</v>
      </c>
      <c r="S332">
        <v>0</v>
      </c>
      <c r="T332">
        <v>0</v>
      </c>
      <c r="U332">
        <v>0</v>
      </c>
      <c r="V332">
        <v>0</v>
      </c>
      <c r="W332">
        <v>0</v>
      </c>
      <c r="X332">
        <v>0</v>
      </c>
      <c r="Y332">
        <v>0</v>
      </c>
      <c r="Z332">
        <v>0</v>
      </c>
      <c r="AA332">
        <v>0</v>
      </c>
      <c r="AB332">
        <v>0</v>
      </c>
      <c r="AC332">
        <v>0</v>
      </c>
      <c r="AD332">
        <v>0</v>
      </c>
      <c r="AE332">
        <v>0</v>
      </c>
      <c r="AF332">
        <v>0</v>
      </c>
      <c r="AG332">
        <v>0</v>
      </c>
      <c r="AH332">
        <v>0</v>
      </c>
      <c r="AI332">
        <v>100</v>
      </c>
      <c r="AJ332">
        <v>100</v>
      </c>
      <c r="AK332">
        <v>100</v>
      </c>
      <c r="AL332">
        <v>100</v>
      </c>
      <c r="AM332">
        <v>100</v>
      </c>
      <c r="AN332">
        <v>100</v>
      </c>
      <c r="AO332">
        <v>100</v>
      </c>
      <c r="AP332">
        <v>100</v>
      </c>
      <c r="AQ332">
        <v>15</v>
      </c>
      <c r="AR332">
        <v>15</v>
      </c>
      <c r="AS332">
        <v>15</v>
      </c>
      <c r="AT332">
        <v>15</v>
      </c>
      <c r="AU332">
        <v>15</v>
      </c>
      <c r="AV332">
        <v>15</v>
      </c>
      <c r="AW332">
        <v>15</v>
      </c>
      <c r="AX332">
        <v>15</v>
      </c>
      <c r="AY332">
        <v>0</v>
      </c>
      <c r="AZ332">
        <v>0</v>
      </c>
      <c r="BA332">
        <v>0</v>
      </c>
      <c r="BB332">
        <v>0</v>
      </c>
      <c r="BC332">
        <v>0</v>
      </c>
      <c r="BD332">
        <v>0</v>
      </c>
      <c r="BE332">
        <v>0</v>
      </c>
      <c r="BF332">
        <v>0</v>
      </c>
      <c r="BG332">
        <v>90</v>
      </c>
      <c r="BH332">
        <v>90</v>
      </c>
      <c r="BI332">
        <v>90</v>
      </c>
      <c r="BJ332">
        <v>90</v>
      </c>
      <c r="BK332">
        <v>90</v>
      </c>
      <c r="BL332">
        <v>90</v>
      </c>
      <c r="BM332">
        <v>90</v>
      </c>
      <c r="BN332">
        <v>90</v>
      </c>
      <c r="BO332">
        <v>0</v>
      </c>
      <c r="BP332">
        <v>0</v>
      </c>
      <c r="BQ332">
        <v>0</v>
      </c>
      <c r="BR332">
        <v>0</v>
      </c>
      <c r="BS332">
        <v>48</v>
      </c>
      <c r="BT332">
        <v>48</v>
      </c>
    </row>
    <row r="333" spans="1:72" x14ac:dyDescent="0.25">
      <c r="A333">
        <v>451</v>
      </c>
      <c r="B333" t="s">
        <v>506</v>
      </c>
      <c r="C333">
        <v>6.94</v>
      </c>
      <c r="D333">
        <v>6.19</v>
      </c>
      <c r="E333">
        <v>25</v>
      </c>
      <c r="F333">
        <v>10.99</v>
      </c>
      <c r="G333">
        <v>19.79</v>
      </c>
      <c r="H333">
        <v>1.4</v>
      </c>
      <c r="I333">
        <v>0</v>
      </c>
      <c r="J333">
        <v>2.15</v>
      </c>
      <c r="K333">
        <v>0</v>
      </c>
      <c r="L333">
        <v>0</v>
      </c>
      <c r="M333">
        <v>0</v>
      </c>
      <c r="N333">
        <v>0</v>
      </c>
      <c r="O333">
        <v>0</v>
      </c>
      <c r="P333">
        <v>0</v>
      </c>
      <c r="Q333">
        <v>0</v>
      </c>
      <c r="R333">
        <v>0</v>
      </c>
      <c r="S333">
        <v>0</v>
      </c>
      <c r="T333">
        <v>0</v>
      </c>
      <c r="U333">
        <v>0</v>
      </c>
      <c r="V333">
        <v>0</v>
      </c>
      <c r="W333">
        <v>0</v>
      </c>
      <c r="X333">
        <v>0</v>
      </c>
      <c r="Y333">
        <v>0</v>
      </c>
      <c r="Z333">
        <v>0</v>
      </c>
      <c r="AA333">
        <v>1.25</v>
      </c>
      <c r="AB333">
        <v>0.15</v>
      </c>
      <c r="AC333">
        <v>0</v>
      </c>
      <c r="AD333">
        <v>0</v>
      </c>
      <c r="AE333">
        <v>0</v>
      </c>
      <c r="AF333">
        <v>2.82</v>
      </c>
      <c r="AG333">
        <v>0</v>
      </c>
      <c r="AH333">
        <v>0</v>
      </c>
      <c r="AI333">
        <v>111.06</v>
      </c>
      <c r="AJ333">
        <v>111.81</v>
      </c>
      <c r="AK333">
        <v>93</v>
      </c>
      <c r="AL333">
        <v>107.01</v>
      </c>
      <c r="AM333">
        <v>98.21</v>
      </c>
      <c r="AN333">
        <v>116.6</v>
      </c>
      <c r="AO333">
        <v>118</v>
      </c>
      <c r="AP333">
        <v>115.85</v>
      </c>
      <c r="AQ333">
        <v>15</v>
      </c>
      <c r="AR333">
        <v>15</v>
      </c>
      <c r="AS333">
        <v>15</v>
      </c>
      <c r="AT333">
        <v>15</v>
      </c>
      <c r="AU333">
        <v>15</v>
      </c>
      <c r="AV333">
        <v>15</v>
      </c>
      <c r="AW333">
        <v>15</v>
      </c>
      <c r="AX333">
        <v>15</v>
      </c>
      <c r="AY333">
        <v>0</v>
      </c>
      <c r="AZ333">
        <v>0</v>
      </c>
      <c r="BA333">
        <v>0</v>
      </c>
      <c r="BB333">
        <v>0</v>
      </c>
      <c r="BC333">
        <v>0</v>
      </c>
      <c r="BD333">
        <v>0</v>
      </c>
      <c r="BE333">
        <v>0</v>
      </c>
      <c r="BF333">
        <v>0</v>
      </c>
      <c r="BG333">
        <v>88.75</v>
      </c>
      <c r="BH333">
        <v>89.85</v>
      </c>
      <c r="BI333">
        <v>90</v>
      </c>
      <c r="BJ333">
        <v>90</v>
      </c>
      <c r="BK333">
        <v>90</v>
      </c>
      <c r="BL333">
        <v>87.18</v>
      </c>
      <c r="BM333">
        <v>90</v>
      </c>
      <c r="BN333">
        <v>90</v>
      </c>
      <c r="BO333">
        <v>18</v>
      </c>
      <c r="BP333">
        <v>0</v>
      </c>
      <c r="BQ333">
        <v>0</v>
      </c>
      <c r="BR333">
        <v>0</v>
      </c>
      <c r="BS333">
        <v>48</v>
      </c>
      <c r="BT333">
        <v>48</v>
      </c>
    </row>
    <row r="334" spans="1:72" x14ac:dyDescent="0.25">
      <c r="A334">
        <v>452</v>
      </c>
      <c r="B334" t="s">
        <v>507</v>
      </c>
      <c r="C334">
        <v>0</v>
      </c>
      <c r="D334">
        <v>0</v>
      </c>
      <c r="E334">
        <v>0</v>
      </c>
      <c r="F334">
        <v>0</v>
      </c>
      <c r="G334">
        <v>0</v>
      </c>
      <c r="H334">
        <v>0</v>
      </c>
      <c r="I334">
        <v>0</v>
      </c>
      <c r="J334">
        <v>0</v>
      </c>
      <c r="K334">
        <v>0</v>
      </c>
      <c r="L334">
        <v>0</v>
      </c>
      <c r="M334">
        <v>0</v>
      </c>
      <c r="N334">
        <v>0</v>
      </c>
      <c r="O334">
        <v>0</v>
      </c>
      <c r="P334">
        <v>0</v>
      </c>
      <c r="Q334">
        <v>0</v>
      </c>
      <c r="R334">
        <v>0</v>
      </c>
      <c r="S334">
        <v>0</v>
      </c>
      <c r="T334">
        <v>0</v>
      </c>
      <c r="U334">
        <v>0</v>
      </c>
      <c r="V334">
        <v>0</v>
      </c>
      <c r="W334">
        <v>0</v>
      </c>
      <c r="X334">
        <v>0</v>
      </c>
      <c r="Y334">
        <v>0</v>
      </c>
      <c r="Z334">
        <v>0</v>
      </c>
      <c r="AA334">
        <v>0</v>
      </c>
      <c r="AB334">
        <v>0</v>
      </c>
      <c r="AC334">
        <v>0</v>
      </c>
      <c r="AD334">
        <v>0</v>
      </c>
      <c r="AE334">
        <v>0</v>
      </c>
      <c r="AF334">
        <v>0</v>
      </c>
      <c r="AG334">
        <v>0</v>
      </c>
      <c r="AH334">
        <v>0</v>
      </c>
      <c r="AI334">
        <v>102</v>
      </c>
      <c r="AJ334">
        <v>102</v>
      </c>
      <c r="AK334">
        <v>102</v>
      </c>
      <c r="AL334">
        <v>102</v>
      </c>
      <c r="AM334">
        <v>102</v>
      </c>
      <c r="AN334">
        <v>102</v>
      </c>
      <c r="AO334">
        <v>102</v>
      </c>
      <c r="AP334">
        <v>102</v>
      </c>
      <c r="AQ334">
        <v>15</v>
      </c>
      <c r="AR334">
        <v>15</v>
      </c>
      <c r="AS334">
        <v>15</v>
      </c>
      <c r="AT334">
        <v>15</v>
      </c>
      <c r="AU334">
        <v>15</v>
      </c>
      <c r="AV334">
        <v>15</v>
      </c>
      <c r="AW334">
        <v>15</v>
      </c>
      <c r="AX334">
        <v>15</v>
      </c>
      <c r="AY334">
        <v>0</v>
      </c>
      <c r="AZ334">
        <v>0</v>
      </c>
      <c r="BA334">
        <v>0</v>
      </c>
      <c r="BB334">
        <v>0</v>
      </c>
      <c r="BC334">
        <v>0</v>
      </c>
      <c r="BD334">
        <v>0</v>
      </c>
      <c r="BE334">
        <v>0</v>
      </c>
      <c r="BF334">
        <v>0</v>
      </c>
      <c r="BG334">
        <v>90</v>
      </c>
      <c r="BH334">
        <v>90</v>
      </c>
      <c r="BI334">
        <v>90</v>
      </c>
      <c r="BJ334">
        <v>90</v>
      </c>
      <c r="BK334">
        <v>90</v>
      </c>
      <c r="BL334">
        <v>90</v>
      </c>
      <c r="BM334">
        <v>90</v>
      </c>
      <c r="BN334">
        <v>90</v>
      </c>
      <c r="BO334">
        <v>2</v>
      </c>
      <c r="BP334">
        <v>0</v>
      </c>
      <c r="BQ334">
        <v>0</v>
      </c>
      <c r="BR334">
        <v>0</v>
      </c>
      <c r="BS334">
        <v>48</v>
      </c>
      <c r="BT334">
        <v>48</v>
      </c>
    </row>
    <row r="335" spans="1:72" x14ac:dyDescent="0.25">
      <c r="A335">
        <v>453</v>
      </c>
      <c r="B335" t="s">
        <v>508</v>
      </c>
      <c r="C335">
        <v>0</v>
      </c>
      <c r="D335">
        <v>0</v>
      </c>
      <c r="E335">
        <v>0</v>
      </c>
      <c r="F335">
        <v>0</v>
      </c>
      <c r="G335">
        <v>0</v>
      </c>
      <c r="H335">
        <v>0</v>
      </c>
      <c r="I335">
        <v>0</v>
      </c>
      <c r="J335">
        <v>0</v>
      </c>
      <c r="K335">
        <v>0</v>
      </c>
      <c r="L335">
        <v>0</v>
      </c>
      <c r="M335">
        <v>0</v>
      </c>
      <c r="N335">
        <v>0</v>
      </c>
      <c r="O335">
        <v>0</v>
      </c>
      <c r="P335">
        <v>0</v>
      </c>
      <c r="Q335">
        <v>0</v>
      </c>
      <c r="R335">
        <v>0</v>
      </c>
      <c r="S335">
        <v>0</v>
      </c>
      <c r="T335">
        <v>0</v>
      </c>
      <c r="U335">
        <v>0</v>
      </c>
      <c r="V335">
        <v>0</v>
      </c>
      <c r="W335">
        <v>0</v>
      </c>
      <c r="X335">
        <v>0</v>
      </c>
      <c r="Y335">
        <v>0</v>
      </c>
      <c r="Z335">
        <v>0</v>
      </c>
      <c r="AA335">
        <v>0</v>
      </c>
      <c r="AB335">
        <v>0</v>
      </c>
      <c r="AC335">
        <v>0</v>
      </c>
      <c r="AD335">
        <v>0</v>
      </c>
      <c r="AE335">
        <v>0</v>
      </c>
      <c r="AF335">
        <v>0</v>
      </c>
      <c r="AG335">
        <v>0</v>
      </c>
      <c r="AH335">
        <v>0</v>
      </c>
      <c r="AI335">
        <v>100</v>
      </c>
      <c r="AJ335">
        <v>100</v>
      </c>
      <c r="AK335">
        <v>100</v>
      </c>
      <c r="AL335">
        <v>100</v>
      </c>
      <c r="AM335">
        <v>100</v>
      </c>
      <c r="AN335">
        <v>100</v>
      </c>
      <c r="AO335">
        <v>100</v>
      </c>
      <c r="AP335">
        <v>100</v>
      </c>
      <c r="AQ335">
        <v>18</v>
      </c>
      <c r="AR335">
        <v>18</v>
      </c>
      <c r="AS335">
        <v>18</v>
      </c>
      <c r="AT335">
        <v>18</v>
      </c>
      <c r="AU335">
        <v>18</v>
      </c>
      <c r="AV335">
        <v>18</v>
      </c>
      <c r="AW335">
        <v>18</v>
      </c>
      <c r="AX335">
        <v>18</v>
      </c>
      <c r="AY335">
        <v>0</v>
      </c>
      <c r="AZ335">
        <v>0</v>
      </c>
      <c r="BA335">
        <v>0</v>
      </c>
      <c r="BB335">
        <v>0</v>
      </c>
      <c r="BC335">
        <v>0</v>
      </c>
      <c r="BD335">
        <v>0</v>
      </c>
      <c r="BE335">
        <v>0</v>
      </c>
      <c r="BF335">
        <v>0</v>
      </c>
      <c r="BG335">
        <v>90</v>
      </c>
      <c r="BH335">
        <v>90</v>
      </c>
      <c r="BI335">
        <v>90</v>
      </c>
      <c r="BJ335">
        <v>90</v>
      </c>
      <c r="BK335">
        <v>90</v>
      </c>
      <c r="BL335">
        <v>90</v>
      </c>
      <c r="BM335">
        <v>90</v>
      </c>
      <c r="BN335">
        <v>90</v>
      </c>
      <c r="BO335">
        <v>0</v>
      </c>
      <c r="BP335">
        <v>3</v>
      </c>
      <c r="BQ335">
        <v>0</v>
      </c>
      <c r="BR335">
        <v>0</v>
      </c>
      <c r="BS335">
        <v>48</v>
      </c>
      <c r="BT335">
        <v>48</v>
      </c>
    </row>
    <row r="336" spans="1:72" x14ac:dyDescent="0.25">
      <c r="A336">
        <v>454</v>
      </c>
      <c r="B336" t="s">
        <v>509</v>
      </c>
      <c r="C336">
        <v>0</v>
      </c>
      <c r="D336">
        <v>0</v>
      </c>
      <c r="E336">
        <v>0</v>
      </c>
      <c r="F336">
        <v>0</v>
      </c>
      <c r="G336">
        <v>0</v>
      </c>
      <c r="H336">
        <v>0</v>
      </c>
      <c r="I336">
        <v>0</v>
      </c>
      <c r="J336">
        <v>0</v>
      </c>
      <c r="K336">
        <v>0</v>
      </c>
      <c r="L336">
        <v>0</v>
      </c>
      <c r="M336">
        <v>0</v>
      </c>
      <c r="N336">
        <v>0</v>
      </c>
      <c r="O336">
        <v>0</v>
      </c>
      <c r="P336">
        <v>0</v>
      </c>
      <c r="Q336">
        <v>0</v>
      </c>
      <c r="R336">
        <v>0</v>
      </c>
      <c r="S336">
        <v>0</v>
      </c>
      <c r="T336">
        <v>0</v>
      </c>
      <c r="U336">
        <v>0</v>
      </c>
      <c r="V336">
        <v>0</v>
      </c>
      <c r="W336">
        <v>0</v>
      </c>
      <c r="X336">
        <v>0</v>
      </c>
      <c r="Y336">
        <v>0</v>
      </c>
      <c r="Z336">
        <v>0</v>
      </c>
      <c r="AA336">
        <v>0</v>
      </c>
      <c r="AB336">
        <v>0</v>
      </c>
      <c r="AC336">
        <v>0</v>
      </c>
      <c r="AD336">
        <v>0</v>
      </c>
      <c r="AE336">
        <v>0</v>
      </c>
      <c r="AF336">
        <v>0</v>
      </c>
      <c r="AG336">
        <v>0</v>
      </c>
      <c r="AH336">
        <v>0</v>
      </c>
      <c r="AI336">
        <v>100</v>
      </c>
      <c r="AJ336">
        <v>100</v>
      </c>
      <c r="AK336">
        <v>100</v>
      </c>
      <c r="AL336">
        <v>100</v>
      </c>
      <c r="AM336">
        <v>100</v>
      </c>
      <c r="AN336">
        <v>100</v>
      </c>
      <c r="AO336">
        <v>100</v>
      </c>
      <c r="AP336">
        <v>100</v>
      </c>
      <c r="AQ336">
        <v>0</v>
      </c>
      <c r="AR336">
        <v>0</v>
      </c>
      <c r="AS336">
        <v>0</v>
      </c>
      <c r="AT336">
        <v>0</v>
      </c>
      <c r="AU336">
        <v>0</v>
      </c>
      <c r="AV336">
        <v>0</v>
      </c>
      <c r="AW336">
        <v>0</v>
      </c>
      <c r="AX336">
        <v>0</v>
      </c>
      <c r="AY336">
        <v>85</v>
      </c>
      <c r="AZ336">
        <v>85</v>
      </c>
      <c r="BA336">
        <v>85</v>
      </c>
      <c r="BB336">
        <v>85</v>
      </c>
      <c r="BC336">
        <v>85</v>
      </c>
      <c r="BD336">
        <v>85</v>
      </c>
      <c r="BE336">
        <v>85</v>
      </c>
      <c r="BF336">
        <v>85</v>
      </c>
      <c r="BG336">
        <v>40</v>
      </c>
      <c r="BH336">
        <v>40</v>
      </c>
      <c r="BI336">
        <v>40</v>
      </c>
      <c r="BJ336">
        <v>40</v>
      </c>
      <c r="BK336">
        <v>40</v>
      </c>
      <c r="BL336">
        <v>40</v>
      </c>
      <c r="BM336">
        <v>40</v>
      </c>
      <c r="BN336">
        <v>40</v>
      </c>
      <c r="BO336">
        <v>0</v>
      </c>
      <c r="BP336">
        <v>0</v>
      </c>
      <c r="BQ336">
        <v>0</v>
      </c>
      <c r="BR336">
        <v>0</v>
      </c>
      <c r="BS336">
        <v>70</v>
      </c>
      <c r="BT336">
        <v>48</v>
      </c>
    </row>
    <row r="337" spans="1:72" x14ac:dyDescent="0.25">
      <c r="A337">
        <v>455</v>
      </c>
      <c r="B337" t="s">
        <v>510</v>
      </c>
      <c r="C337">
        <v>0</v>
      </c>
      <c r="D337">
        <v>0</v>
      </c>
      <c r="E337">
        <v>0</v>
      </c>
      <c r="F337">
        <v>0</v>
      </c>
      <c r="G337">
        <v>0</v>
      </c>
      <c r="H337">
        <v>0</v>
      </c>
      <c r="I337">
        <v>0</v>
      </c>
      <c r="J337">
        <v>0</v>
      </c>
      <c r="K337">
        <v>0</v>
      </c>
      <c r="L337">
        <v>0</v>
      </c>
      <c r="M337">
        <v>0</v>
      </c>
      <c r="N337">
        <v>0</v>
      </c>
      <c r="O337">
        <v>0</v>
      </c>
      <c r="P337">
        <v>0</v>
      </c>
      <c r="Q337">
        <v>0</v>
      </c>
      <c r="R337">
        <v>0</v>
      </c>
      <c r="S337">
        <v>0</v>
      </c>
      <c r="T337">
        <v>0</v>
      </c>
      <c r="U337">
        <v>0</v>
      </c>
      <c r="V337">
        <v>0</v>
      </c>
      <c r="W337">
        <v>0</v>
      </c>
      <c r="X337">
        <v>0</v>
      </c>
      <c r="Y337">
        <v>0</v>
      </c>
      <c r="Z337">
        <v>0</v>
      </c>
      <c r="AA337">
        <v>0</v>
      </c>
      <c r="AB337">
        <v>0</v>
      </c>
      <c r="AC337">
        <v>0</v>
      </c>
      <c r="AD337">
        <v>0</v>
      </c>
      <c r="AE337">
        <v>0</v>
      </c>
      <c r="AF337">
        <v>0</v>
      </c>
      <c r="AG337">
        <v>0</v>
      </c>
      <c r="AH337">
        <v>0</v>
      </c>
      <c r="AI337">
        <v>100</v>
      </c>
      <c r="AJ337">
        <v>100</v>
      </c>
      <c r="AK337">
        <v>100</v>
      </c>
      <c r="AL337">
        <v>100</v>
      </c>
      <c r="AM337">
        <v>100</v>
      </c>
      <c r="AN337">
        <v>100</v>
      </c>
      <c r="AO337">
        <v>100</v>
      </c>
      <c r="AP337">
        <v>100</v>
      </c>
      <c r="AQ337">
        <v>10</v>
      </c>
      <c r="AR337">
        <v>10</v>
      </c>
      <c r="AS337">
        <v>10</v>
      </c>
      <c r="AT337">
        <v>10</v>
      </c>
      <c r="AU337">
        <v>10</v>
      </c>
      <c r="AV337">
        <v>10</v>
      </c>
      <c r="AW337">
        <v>10</v>
      </c>
      <c r="AX337">
        <v>10</v>
      </c>
      <c r="AY337">
        <v>0</v>
      </c>
      <c r="AZ337">
        <v>0</v>
      </c>
      <c r="BA337">
        <v>0</v>
      </c>
      <c r="BB337">
        <v>0</v>
      </c>
      <c r="BC337">
        <v>0</v>
      </c>
      <c r="BD337">
        <v>0</v>
      </c>
      <c r="BE337">
        <v>0</v>
      </c>
      <c r="BF337">
        <v>0</v>
      </c>
      <c r="BG337">
        <v>5</v>
      </c>
      <c r="BH337">
        <v>5</v>
      </c>
      <c r="BI337">
        <v>5</v>
      </c>
      <c r="BJ337">
        <v>5</v>
      </c>
      <c r="BK337">
        <v>5</v>
      </c>
      <c r="BL337">
        <v>5</v>
      </c>
      <c r="BM337">
        <v>5</v>
      </c>
      <c r="BN337">
        <v>5</v>
      </c>
      <c r="BO337">
        <v>0</v>
      </c>
      <c r="BP337">
        <v>0</v>
      </c>
      <c r="BQ337">
        <v>0</v>
      </c>
      <c r="BR337">
        <v>0</v>
      </c>
      <c r="BS337">
        <v>9</v>
      </c>
      <c r="BT337">
        <v>48</v>
      </c>
    </row>
    <row r="338" spans="1:72" x14ac:dyDescent="0.25">
      <c r="A338">
        <v>456</v>
      </c>
      <c r="B338" t="s">
        <v>511</v>
      </c>
      <c r="C338">
        <v>0</v>
      </c>
      <c r="D338">
        <v>0</v>
      </c>
      <c r="E338">
        <v>0</v>
      </c>
      <c r="F338">
        <v>0</v>
      </c>
      <c r="G338">
        <v>0</v>
      </c>
      <c r="H338">
        <v>0</v>
      </c>
      <c r="I338">
        <v>0</v>
      </c>
      <c r="J338">
        <v>0</v>
      </c>
      <c r="K338">
        <v>0</v>
      </c>
      <c r="L338">
        <v>0</v>
      </c>
      <c r="M338">
        <v>0</v>
      </c>
      <c r="N338">
        <v>0</v>
      </c>
      <c r="O338">
        <v>0</v>
      </c>
      <c r="P338">
        <v>0</v>
      </c>
      <c r="Q338">
        <v>0</v>
      </c>
      <c r="R338">
        <v>0</v>
      </c>
      <c r="S338">
        <v>0</v>
      </c>
      <c r="T338">
        <v>0</v>
      </c>
      <c r="U338">
        <v>0</v>
      </c>
      <c r="V338">
        <v>0</v>
      </c>
      <c r="W338">
        <v>0</v>
      </c>
      <c r="X338">
        <v>0</v>
      </c>
      <c r="Y338">
        <v>0</v>
      </c>
      <c r="Z338">
        <v>0</v>
      </c>
      <c r="AA338">
        <v>0</v>
      </c>
      <c r="AB338">
        <v>0</v>
      </c>
      <c r="AC338">
        <v>0</v>
      </c>
      <c r="AD338">
        <v>0</v>
      </c>
      <c r="AE338">
        <v>0</v>
      </c>
      <c r="AF338">
        <v>0</v>
      </c>
      <c r="AG338">
        <v>0</v>
      </c>
      <c r="AH338">
        <v>0</v>
      </c>
      <c r="AI338">
        <v>100</v>
      </c>
      <c r="AJ338">
        <v>100</v>
      </c>
      <c r="AK338">
        <v>100</v>
      </c>
      <c r="AL338">
        <v>100</v>
      </c>
      <c r="AM338">
        <v>100</v>
      </c>
      <c r="AN338">
        <v>100</v>
      </c>
      <c r="AO338">
        <v>100</v>
      </c>
      <c r="AP338">
        <v>100</v>
      </c>
      <c r="AQ338">
        <v>15</v>
      </c>
      <c r="AR338">
        <v>15</v>
      </c>
      <c r="AS338">
        <v>15</v>
      </c>
      <c r="AT338">
        <v>15</v>
      </c>
      <c r="AU338">
        <v>15</v>
      </c>
      <c r="AV338">
        <v>15</v>
      </c>
      <c r="AW338">
        <v>15</v>
      </c>
      <c r="AX338">
        <v>15</v>
      </c>
      <c r="AY338">
        <v>0</v>
      </c>
      <c r="AZ338">
        <v>0</v>
      </c>
      <c r="BA338">
        <v>0</v>
      </c>
      <c r="BB338">
        <v>0</v>
      </c>
      <c r="BC338">
        <v>0</v>
      </c>
      <c r="BD338">
        <v>0</v>
      </c>
      <c r="BE338">
        <v>0</v>
      </c>
      <c r="BF338">
        <v>0</v>
      </c>
      <c r="BG338">
        <v>90</v>
      </c>
      <c r="BH338">
        <v>90</v>
      </c>
      <c r="BI338">
        <v>90</v>
      </c>
      <c r="BJ338">
        <v>90</v>
      </c>
      <c r="BK338">
        <v>90</v>
      </c>
      <c r="BL338">
        <v>90</v>
      </c>
      <c r="BM338">
        <v>90</v>
      </c>
      <c r="BN338">
        <v>90</v>
      </c>
      <c r="BO338">
        <v>0</v>
      </c>
      <c r="BP338">
        <v>0</v>
      </c>
      <c r="BQ338">
        <v>0</v>
      </c>
      <c r="BR338">
        <v>0</v>
      </c>
      <c r="BS338">
        <v>48</v>
      </c>
      <c r="BT338">
        <v>48</v>
      </c>
    </row>
    <row r="339" spans="1:72" x14ac:dyDescent="0.25">
      <c r="A339">
        <v>457</v>
      </c>
      <c r="B339" t="s">
        <v>512</v>
      </c>
      <c r="C339">
        <v>0</v>
      </c>
      <c r="D339">
        <v>0</v>
      </c>
      <c r="E339">
        <v>0</v>
      </c>
      <c r="F339">
        <v>0</v>
      </c>
      <c r="G339">
        <v>0</v>
      </c>
      <c r="H339">
        <v>0</v>
      </c>
      <c r="I339">
        <v>0</v>
      </c>
      <c r="J339">
        <v>0</v>
      </c>
      <c r="K339">
        <v>0</v>
      </c>
      <c r="L339">
        <v>0</v>
      </c>
      <c r="M339">
        <v>0</v>
      </c>
      <c r="N339">
        <v>0</v>
      </c>
      <c r="O339">
        <v>0</v>
      </c>
      <c r="P339">
        <v>0</v>
      </c>
      <c r="Q339">
        <v>0</v>
      </c>
      <c r="R339">
        <v>0</v>
      </c>
      <c r="S339">
        <v>0</v>
      </c>
      <c r="T339">
        <v>0</v>
      </c>
      <c r="U339">
        <v>0</v>
      </c>
      <c r="V339">
        <v>0</v>
      </c>
      <c r="W339">
        <v>0</v>
      </c>
      <c r="X339">
        <v>0</v>
      </c>
      <c r="Y339">
        <v>0</v>
      </c>
      <c r="Z339">
        <v>0</v>
      </c>
      <c r="AA339">
        <v>0</v>
      </c>
      <c r="AB339">
        <v>0</v>
      </c>
      <c r="AC339">
        <v>0</v>
      </c>
      <c r="AD339">
        <v>0</v>
      </c>
      <c r="AE339">
        <v>0</v>
      </c>
      <c r="AF339">
        <v>0</v>
      </c>
      <c r="AG339">
        <v>0</v>
      </c>
      <c r="AH339">
        <v>0</v>
      </c>
      <c r="AI339">
        <v>100</v>
      </c>
      <c r="AJ339">
        <v>100</v>
      </c>
      <c r="AK339">
        <v>100</v>
      </c>
      <c r="AL339">
        <v>100</v>
      </c>
      <c r="AM339">
        <v>100</v>
      </c>
      <c r="AN339">
        <v>100</v>
      </c>
      <c r="AO339">
        <v>100</v>
      </c>
      <c r="AP339">
        <v>100</v>
      </c>
      <c r="AQ339">
        <v>15</v>
      </c>
      <c r="AR339">
        <v>15</v>
      </c>
      <c r="AS339">
        <v>15</v>
      </c>
      <c r="AT339">
        <v>15</v>
      </c>
      <c r="AU339">
        <v>15</v>
      </c>
      <c r="AV339">
        <v>15</v>
      </c>
      <c r="AW339">
        <v>15</v>
      </c>
      <c r="AX339">
        <v>15</v>
      </c>
      <c r="AY339">
        <v>0</v>
      </c>
      <c r="AZ339">
        <v>0</v>
      </c>
      <c r="BA339">
        <v>0</v>
      </c>
      <c r="BB339">
        <v>0</v>
      </c>
      <c r="BC339">
        <v>0</v>
      </c>
      <c r="BD339">
        <v>0</v>
      </c>
      <c r="BE339">
        <v>0</v>
      </c>
      <c r="BF339">
        <v>0</v>
      </c>
      <c r="BG339">
        <v>90</v>
      </c>
      <c r="BH339">
        <v>90</v>
      </c>
      <c r="BI339">
        <v>90</v>
      </c>
      <c r="BJ339">
        <v>90</v>
      </c>
      <c r="BK339">
        <v>90</v>
      </c>
      <c r="BL339">
        <v>90</v>
      </c>
      <c r="BM339">
        <v>90</v>
      </c>
      <c r="BN339">
        <v>90</v>
      </c>
      <c r="BO339">
        <v>0</v>
      </c>
      <c r="BP339">
        <v>0</v>
      </c>
      <c r="BQ339">
        <v>0</v>
      </c>
      <c r="BR339">
        <v>0</v>
      </c>
      <c r="BS339">
        <v>48</v>
      </c>
      <c r="BT339">
        <v>48</v>
      </c>
    </row>
    <row r="340" spans="1:72" x14ac:dyDescent="0.25">
      <c r="A340">
        <v>458</v>
      </c>
      <c r="B340" t="s">
        <v>513</v>
      </c>
      <c r="C340">
        <v>0</v>
      </c>
      <c r="D340">
        <v>0</v>
      </c>
      <c r="E340">
        <v>0</v>
      </c>
      <c r="F340">
        <v>0</v>
      </c>
      <c r="G340">
        <v>0</v>
      </c>
      <c r="H340">
        <v>0</v>
      </c>
      <c r="I340">
        <v>0</v>
      </c>
      <c r="J340">
        <v>0</v>
      </c>
      <c r="K340">
        <v>0</v>
      </c>
      <c r="L340">
        <v>0</v>
      </c>
      <c r="M340">
        <v>0</v>
      </c>
      <c r="N340">
        <v>0</v>
      </c>
      <c r="O340">
        <v>0</v>
      </c>
      <c r="P340">
        <v>0</v>
      </c>
      <c r="Q340">
        <v>0</v>
      </c>
      <c r="R340">
        <v>0</v>
      </c>
      <c r="S340">
        <v>0</v>
      </c>
      <c r="T340">
        <v>0</v>
      </c>
      <c r="U340">
        <v>0</v>
      </c>
      <c r="V340">
        <v>0</v>
      </c>
      <c r="W340">
        <v>0</v>
      </c>
      <c r="X340">
        <v>0</v>
      </c>
      <c r="Y340">
        <v>0</v>
      </c>
      <c r="Z340">
        <v>0</v>
      </c>
      <c r="AA340">
        <v>0</v>
      </c>
      <c r="AB340">
        <v>0</v>
      </c>
      <c r="AC340">
        <v>0</v>
      </c>
      <c r="AD340">
        <v>0</v>
      </c>
      <c r="AE340">
        <v>0</v>
      </c>
      <c r="AF340">
        <v>0</v>
      </c>
      <c r="AG340">
        <v>0</v>
      </c>
      <c r="AH340">
        <v>0</v>
      </c>
      <c r="AI340">
        <v>100</v>
      </c>
      <c r="AJ340">
        <v>100</v>
      </c>
      <c r="AK340">
        <v>100</v>
      </c>
      <c r="AL340">
        <v>100</v>
      </c>
      <c r="AM340">
        <v>100</v>
      </c>
      <c r="AN340">
        <v>100</v>
      </c>
      <c r="AO340">
        <v>100</v>
      </c>
      <c r="AP340">
        <v>100</v>
      </c>
      <c r="AQ340">
        <v>0</v>
      </c>
      <c r="AR340">
        <v>0</v>
      </c>
      <c r="AS340">
        <v>0</v>
      </c>
      <c r="AT340">
        <v>0</v>
      </c>
      <c r="AU340">
        <v>0</v>
      </c>
      <c r="AV340">
        <v>0</v>
      </c>
      <c r="AW340">
        <v>0</v>
      </c>
      <c r="AX340">
        <v>0</v>
      </c>
      <c r="AY340">
        <v>0</v>
      </c>
      <c r="AZ340">
        <v>0</v>
      </c>
      <c r="BA340">
        <v>0</v>
      </c>
      <c r="BB340">
        <v>0</v>
      </c>
      <c r="BC340">
        <v>0</v>
      </c>
      <c r="BD340">
        <v>0</v>
      </c>
      <c r="BE340">
        <v>0</v>
      </c>
      <c r="BF340">
        <v>0</v>
      </c>
      <c r="BG340">
        <v>85</v>
      </c>
      <c r="BH340">
        <v>85</v>
      </c>
      <c r="BI340">
        <v>85</v>
      </c>
      <c r="BJ340">
        <v>85</v>
      </c>
      <c r="BK340">
        <v>85</v>
      </c>
      <c r="BL340">
        <v>85</v>
      </c>
      <c r="BM340">
        <v>85</v>
      </c>
      <c r="BN340">
        <v>85</v>
      </c>
      <c r="BO340">
        <v>0</v>
      </c>
      <c r="BP340">
        <v>0</v>
      </c>
      <c r="BQ340">
        <v>0</v>
      </c>
      <c r="BR340">
        <v>0</v>
      </c>
      <c r="BS340">
        <v>49</v>
      </c>
      <c r="BT340">
        <v>48</v>
      </c>
    </row>
    <row r="341" spans="1:72" x14ac:dyDescent="0.25">
      <c r="A341">
        <v>459</v>
      </c>
      <c r="B341" t="s">
        <v>514</v>
      </c>
      <c r="C341">
        <v>0</v>
      </c>
      <c r="D341">
        <v>0</v>
      </c>
      <c r="E341">
        <v>0</v>
      </c>
      <c r="F341">
        <v>0</v>
      </c>
      <c r="G341">
        <v>0</v>
      </c>
      <c r="H341">
        <v>0</v>
      </c>
      <c r="I341">
        <v>0</v>
      </c>
      <c r="J341">
        <v>0</v>
      </c>
      <c r="K341">
        <v>0</v>
      </c>
      <c r="L341">
        <v>0</v>
      </c>
      <c r="M341">
        <v>0</v>
      </c>
      <c r="N341">
        <v>0</v>
      </c>
      <c r="O341">
        <v>0</v>
      </c>
      <c r="P341">
        <v>0</v>
      </c>
      <c r="Q341">
        <v>0</v>
      </c>
      <c r="R341">
        <v>0</v>
      </c>
      <c r="S341">
        <v>0</v>
      </c>
      <c r="T341">
        <v>0</v>
      </c>
      <c r="U341">
        <v>0</v>
      </c>
      <c r="V341">
        <v>0</v>
      </c>
      <c r="W341">
        <v>0</v>
      </c>
      <c r="X341">
        <v>0</v>
      </c>
      <c r="Y341">
        <v>0</v>
      </c>
      <c r="Z341">
        <v>0</v>
      </c>
      <c r="AA341">
        <v>0</v>
      </c>
      <c r="AB341">
        <v>0</v>
      </c>
      <c r="AC341">
        <v>0</v>
      </c>
      <c r="AD341">
        <v>0</v>
      </c>
      <c r="AE341">
        <v>0</v>
      </c>
      <c r="AF341">
        <v>0</v>
      </c>
      <c r="AG341">
        <v>0</v>
      </c>
      <c r="AH341">
        <v>0</v>
      </c>
      <c r="AI341">
        <v>100</v>
      </c>
      <c r="AJ341">
        <v>100</v>
      </c>
      <c r="AK341">
        <v>100</v>
      </c>
      <c r="AL341">
        <v>100</v>
      </c>
      <c r="AM341">
        <v>100</v>
      </c>
      <c r="AN341">
        <v>100</v>
      </c>
      <c r="AO341">
        <v>100</v>
      </c>
      <c r="AP341">
        <v>100</v>
      </c>
      <c r="AQ341">
        <v>15</v>
      </c>
      <c r="AR341">
        <v>15</v>
      </c>
      <c r="AS341">
        <v>15</v>
      </c>
      <c r="AT341">
        <v>15</v>
      </c>
      <c r="AU341">
        <v>15</v>
      </c>
      <c r="AV341">
        <v>15</v>
      </c>
      <c r="AW341">
        <v>15</v>
      </c>
      <c r="AX341">
        <v>15</v>
      </c>
      <c r="AY341">
        <v>0</v>
      </c>
      <c r="AZ341">
        <v>0</v>
      </c>
      <c r="BA341">
        <v>0</v>
      </c>
      <c r="BB341">
        <v>0</v>
      </c>
      <c r="BC341">
        <v>0</v>
      </c>
      <c r="BD341">
        <v>0</v>
      </c>
      <c r="BE341">
        <v>0</v>
      </c>
      <c r="BF341">
        <v>0</v>
      </c>
      <c r="BG341">
        <v>90</v>
      </c>
      <c r="BH341">
        <v>90</v>
      </c>
      <c r="BI341">
        <v>90</v>
      </c>
      <c r="BJ341">
        <v>90</v>
      </c>
      <c r="BK341">
        <v>90</v>
      </c>
      <c r="BL341">
        <v>90</v>
      </c>
      <c r="BM341">
        <v>90</v>
      </c>
      <c r="BN341">
        <v>90</v>
      </c>
      <c r="BO341">
        <v>0</v>
      </c>
      <c r="BP341">
        <v>0</v>
      </c>
      <c r="BQ341">
        <v>0</v>
      </c>
      <c r="BR341">
        <v>0</v>
      </c>
      <c r="BS341">
        <v>48</v>
      </c>
      <c r="BT341">
        <v>48</v>
      </c>
    </row>
    <row r="342" spans="1:72" x14ac:dyDescent="0.25">
      <c r="A342">
        <v>460</v>
      </c>
      <c r="B342" t="s">
        <v>515</v>
      </c>
      <c r="C342">
        <v>6.72</v>
      </c>
      <c r="D342">
        <v>24.63</v>
      </c>
      <c r="E342">
        <v>25</v>
      </c>
      <c r="F342">
        <v>7.86</v>
      </c>
      <c r="G342">
        <v>3.46</v>
      </c>
      <c r="H342">
        <v>6.84</v>
      </c>
      <c r="I342">
        <v>0</v>
      </c>
      <c r="J342">
        <v>0</v>
      </c>
      <c r="K342">
        <v>0</v>
      </c>
      <c r="L342">
        <v>0</v>
      </c>
      <c r="M342">
        <v>0</v>
      </c>
      <c r="N342">
        <v>0</v>
      </c>
      <c r="O342">
        <v>0</v>
      </c>
      <c r="P342">
        <v>0</v>
      </c>
      <c r="Q342">
        <v>0</v>
      </c>
      <c r="R342">
        <v>0.57999999999999996</v>
      </c>
      <c r="S342">
        <v>0</v>
      </c>
      <c r="T342">
        <v>0</v>
      </c>
      <c r="U342">
        <v>0</v>
      </c>
      <c r="V342">
        <v>0</v>
      </c>
      <c r="W342">
        <v>0</v>
      </c>
      <c r="X342">
        <v>0</v>
      </c>
      <c r="Y342">
        <v>0</v>
      </c>
      <c r="Z342">
        <v>0</v>
      </c>
      <c r="AA342">
        <v>0</v>
      </c>
      <c r="AB342">
        <v>0</v>
      </c>
      <c r="AC342">
        <v>0</v>
      </c>
      <c r="AD342">
        <v>0</v>
      </c>
      <c r="AE342">
        <v>0</v>
      </c>
      <c r="AF342">
        <v>0</v>
      </c>
      <c r="AG342">
        <v>0</v>
      </c>
      <c r="AH342">
        <v>0</v>
      </c>
      <c r="AI342">
        <v>111.28</v>
      </c>
      <c r="AJ342">
        <v>93.37</v>
      </c>
      <c r="AK342">
        <v>93</v>
      </c>
      <c r="AL342">
        <v>110.14</v>
      </c>
      <c r="AM342">
        <v>114.54</v>
      </c>
      <c r="AN342">
        <v>111.16</v>
      </c>
      <c r="AO342">
        <v>118</v>
      </c>
      <c r="AP342">
        <v>118</v>
      </c>
      <c r="AQ342">
        <v>0</v>
      </c>
      <c r="AR342">
        <v>0</v>
      </c>
      <c r="AS342">
        <v>0</v>
      </c>
      <c r="AT342">
        <v>0</v>
      </c>
      <c r="AU342">
        <v>0</v>
      </c>
      <c r="AV342">
        <v>0</v>
      </c>
      <c r="AW342">
        <v>0</v>
      </c>
      <c r="AX342">
        <v>-0.57999999999999996</v>
      </c>
      <c r="AY342">
        <v>0</v>
      </c>
      <c r="AZ342">
        <v>0</v>
      </c>
      <c r="BA342">
        <v>0</v>
      </c>
      <c r="BB342">
        <v>0</v>
      </c>
      <c r="BC342">
        <v>0</v>
      </c>
      <c r="BD342">
        <v>0</v>
      </c>
      <c r="BE342">
        <v>0</v>
      </c>
      <c r="BF342">
        <v>0</v>
      </c>
      <c r="BG342">
        <v>85</v>
      </c>
      <c r="BH342">
        <v>85</v>
      </c>
      <c r="BI342">
        <v>85</v>
      </c>
      <c r="BJ342">
        <v>85</v>
      </c>
      <c r="BK342">
        <v>85</v>
      </c>
      <c r="BL342">
        <v>85</v>
      </c>
      <c r="BM342">
        <v>85</v>
      </c>
      <c r="BN342">
        <v>85</v>
      </c>
      <c r="BO342">
        <v>18</v>
      </c>
      <c r="BP342">
        <v>0</v>
      </c>
      <c r="BQ342">
        <v>0</v>
      </c>
      <c r="BR342">
        <v>0</v>
      </c>
      <c r="BS342">
        <v>49</v>
      </c>
      <c r="BT342">
        <v>49</v>
      </c>
    </row>
    <row r="343" spans="1:72" x14ac:dyDescent="0.25">
      <c r="A343">
        <v>461</v>
      </c>
      <c r="B343" t="s">
        <v>516</v>
      </c>
      <c r="C343">
        <v>0.21</v>
      </c>
      <c r="D343">
        <v>0.24</v>
      </c>
      <c r="E343">
        <v>1.56</v>
      </c>
      <c r="F343">
        <v>0</v>
      </c>
      <c r="G343">
        <v>0</v>
      </c>
      <c r="H343">
        <v>0</v>
      </c>
      <c r="I343">
        <v>0</v>
      </c>
      <c r="J343">
        <v>0</v>
      </c>
      <c r="K343">
        <v>0</v>
      </c>
      <c r="L343">
        <v>0</v>
      </c>
      <c r="M343">
        <v>0</v>
      </c>
      <c r="N343">
        <v>0</v>
      </c>
      <c r="O343">
        <v>0</v>
      </c>
      <c r="P343">
        <v>0</v>
      </c>
      <c r="Q343">
        <v>0</v>
      </c>
      <c r="R343">
        <v>1.04</v>
      </c>
      <c r="S343">
        <v>0</v>
      </c>
      <c r="T343">
        <v>2.15</v>
      </c>
      <c r="U343">
        <v>0</v>
      </c>
      <c r="V343">
        <v>0</v>
      </c>
      <c r="W343">
        <v>0</v>
      </c>
      <c r="X343">
        <v>0</v>
      </c>
      <c r="Y343">
        <v>0</v>
      </c>
      <c r="Z343">
        <v>0</v>
      </c>
      <c r="AA343">
        <v>0</v>
      </c>
      <c r="AB343">
        <v>0</v>
      </c>
      <c r="AC343">
        <v>0</v>
      </c>
      <c r="AD343">
        <v>0</v>
      </c>
      <c r="AE343">
        <v>0</v>
      </c>
      <c r="AF343">
        <v>0</v>
      </c>
      <c r="AG343">
        <v>0</v>
      </c>
      <c r="AH343">
        <v>0</v>
      </c>
      <c r="AI343">
        <v>99.79</v>
      </c>
      <c r="AJ343">
        <v>99.76</v>
      </c>
      <c r="AK343">
        <v>98.44</v>
      </c>
      <c r="AL343">
        <v>100</v>
      </c>
      <c r="AM343">
        <v>100</v>
      </c>
      <c r="AN343">
        <v>100</v>
      </c>
      <c r="AO343">
        <v>100</v>
      </c>
      <c r="AP343">
        <v>100</v>
      </c>
      <c r="AQ343">
        <v>0</v>
      </c>
      <c r="AR343">
        <v>0</v>
      </c>
      <c r="AS343">
        <v>0</v>
      </c>
      <c r="AT343">
        <v>0</v>
      </c>
      <c r="AU343">
        <v>0</v>
      </c>
      <c r="AV343">
        <v>0</v>
      </c>
      <c r="AW343">
        <v>0</v>
      </c>
      <c r="AX343">
        <v>-1.04</v>
      </c>
      <c r="AY343">
        <v>0</v>
      </c>
      <c r="AZ343">
        <v>-2.15</v>
      </c>
      <c r="BA343">
        <v>0</v>
      </c>
      <c r="BB343">
        <v>0</v>
      </c>
      <c r="BC343">
        <v>0</v>
      </c>
      <c r="BD343">
        <v>0</v>
      </c>
      <c r="BE343">
        <v>0</v>
      </c>
      <c r="BF343">
        <v>0</v>
      </c>
      <c r="BG343">
        <v>85</v>
      </c>
      <c r="BH343">
        <v>85</v>
      </c>
      <c r="BI343">
        <v>85</v>
      </c>
      <c r="BJ343">
        <v>85</v>
      </c>
      <c r="BK343">
        <v>85</v>
      </c>
      <c r="BL343">
        <v>85</v>
      </c>
      <c r="BM343">
        <v>85</v>
      </c>
      <c r="BN343">
        <v>85</v>
      </c>
      <c r="BO343">
        <v>0</v>
      </c>
      <c r="BP343">
        <v>0</v>
      </c>
      <c r="BQ343">
        <v>0</v>
      </c>
      <c r="BR343">
        <v>0</v>
      </c>
      <c r="BS343">
        <v>49</v>
      </c>
      <c r="BT343">
        <v>49</v>
      </c>
    </row>
    <row r="344" spans="1:72" x14ac:dyDescent="0.25">
      <c r="A344">
        <v>462</v>
      </c>
      <c r="B344" t="s">
        <v>517</v>
      </c>
      <c r="C344">
        <v>0</v>
      </c>
      <c r="D344">
        <v>0</v>
      </c>
      <c r="E344">
        <v>0</v>
      </c>
      <c r="F344">
        <v>0</v>
      </c>
      <c r="G344">
        <v>0</v>
      </c>
      <c r="H344">
        <v>0</v>
      </c>
      <c r="I344">
        <v>0</v>
      </c>
      <c r="J344">
        <v>0</v>
      </c>
      <c r="K344">
        <v>0</v>
      </c>
      <c r="L344">
        <v>0</v>
      </c>
      <c r="M344">
        <v>0</v>
      </c>
      <c r="N344">
        <v>0</v>
      </c>
      <c r="O344">
        <v>0</v>
      </c>
      <c r="P344">
        <v>0</v>
      </c>
      <c r="Q344">
        <v>0</v>
      </c>
      <c r="R344">
        <v>0</v>
      </c>
      <c r="S344">
        <v>0</v>
      </c>
      <c r="T344">
        <v>0</v>
      </c>
      <c r="U344">
        <v>0</v>
      </c>
      <c r="V344">
        <v>0</v>
      </c>
      <c r="W344">
        <v>0</v>
      </c>
      <c r="X344">
        <v>0</v>
      </c>
      <c r="Y344">
        <v>0</v>
      </c>
      <c r="Z344">
        <v>0</v>
      </c>
      <c r="AA344">
        <v>0</v>
      </c>
      <c r="AB344">
        <v>0</v>
      </c>
      <c r="AC344">
        <v>0</v>
      </c>
      <c r="AD344">
        <v>0</v>
      </c>
      <c r="AE344">
        <v>0</v>
      </c>
      <c r="AF344">
        <v>0</v>
      </c>
      <c r="AG344">
        <v>0</v>
      </c>
      <c r="AH344">
        <v>0</v>
      </c>
      <c r="AI344">
        <v>95</v>
      </c>
      <c r="AJ344">
        <v>95</v>
      </c>
      <c r="AK344">
        <v>95</v>
      </c>
      <c r="AL344">
        <v>95</v>
      </c>
      <c r="AM344">
        <v>95</v>
      </c>
      <c r="AN344">
        <v>95</v>
      </c>
      <c r="AO344">
        <v>95</v>
      </c>
      <c r="AP344">
        <v>95</v>
      </c>
      <c r="AQ344">
        <v>5</v>
      </c>
      <c r="AR344">
        <v>5</v>
      </c>
      <c r="AS344">
        <v>5</v>
      </c>
      <c r="AT344">
        <v>5</v>
      </c>
      <c r="AU344">
        <v>5</v>
      </c>
      <c r="AV344">
        <v>5</v>
      </c>
      <c r="AW344">
        <v>5</v>
      </c>
      <c r="AX344">
        <v>5</v>
      </c>
      <c r="AY344">
        <v>0</v>
      </c>
      <c r="AZ344">
        <v>0</v>
      </c>
      <c r="BA344">
        <v>0</v>
      </c>
      <c r="BB344">
        <v>0</v>
      </c>
      <c r="BC344">
        <v>0</v>
      </c>
      <c r="BD344">
        <v>0</v>
      </c>
      <c r="BE344">
        <v>0</v>
      </c>
      <c r="BF344">
        <v>0</v>
      </c>
      <c r="BG344">
        <v>60</v>
      </c>
      <c r="BH344">
        <v>60</v>
      </c>
      <c r="BI344">
        <v>60</v>
      </c>
      <c r="BJ344">
        <v>60</v>
      </c>
      <c r="BK344">
        <v>60</v>
      </c>
      <c r="BL344">
        <v>60</v>
      </c>
      <c r="BM344">
        <v>60</v>
      </c>
      <c r="BN344">
        <v>60</v>
      </c>
      <c r="BO344">
        <v>0</v>
      </c>
      <c r="BP344">
        <v>0</v>
      </c>
      <c r="BQ344">
        <v>0</v>
      </c>
      <c r="BR344">
        <v>0</v>
      </c>
      <c r="BS344">
        <v>31</v>
      </c>
      <c r="BT344">
        <v>49</v>
      </c>
    </row>
    <row r="345" spans="1:72" x14ac:dyDescent="0.25">
      <c r="A345">
        <v>463</v>
      </c>
      <c r="B345" t="s">
        <v>518</v>
      </c>
      <c r="C345">
        <v>0</v>
      </c>
      <c r="D345">
        <v>0</v>
      </c>
      <c r="E345">
        <v>0</v>
      </c>
      <c r="F345">
        <v>0</v>
      </c>
      <c r="G345">
        <v>0</v>
      </c>
      <c r="H345">
        <v>0</v>
      </c>
      <c r="I345">
        <v>0</v>
      </c>
      <c r="J345">
        <v>0</v>
      </c>
      <c r="K345">
        <v>0</v>
      </c>
      <c r="L345">
        <v>0</v>
      </c>
      <c r="M345">
        <v>0</v>
      </c>
      <c r="N345">
        <v>0</v>
      </c>
      <c r="O345">
        <v>0</v>
      </c>
      <c r="P345">
        <v>0</v>
      </c>
      <c r="Q345">
        <v>0</v>
      </c>
      <c r="R345">
        <v>0</v>
      </c>
      <c r="S345">
        <v>0</v>
      </c>
      <c r="T345">
        <v>0</v>
      </c>
      <c r="U345">
        <v>0</v>
      </c>
      <c r="V345">
        <v>0</v>
      </c>
      <c r="W345">
        <v>0</v>
      </c>
      <c r="X345">
        <v>0</v>
      </c>
      <c r="Y345">
        <v>0</v>
      </c>
      <c r="Z345">
        <v>0</v>
      </c>
      <c r="AA345">
        <v>0.13</v>
      </c>
      <c r="AB345">
        <v>0</v>
      </c>
      <c r="AC345">
        <v>0</v>
      </c>
      <c r="AD345">
        <v>0</v>
      </c>
      <c r="AE345">
        <v>0</v>
      </c>
      <c r="AF345">
        <v>10.16</v>
      </c>
      <c r="AG345">
        <v>0</v>
      </c>
      <c r="AH345">
        <v>0</v>
      </c>
      <c r="AI345">
        <v>107</v>
      </c>
      <c r="AJ345">
        <v>107</v>
      </c>
      <c r="AK345">
        <v>107</v>
      </c>
      <c r="AL345">
        <v>107</v>
      </c>
      <c r="AM345">
        <v>107</v>
      </c>
      <c r="AN345">
        <v>107</v>
      </c>
      <c r="AO345">
        <v>107</v>
      </c>
      <c r="AP345">
        <v>107</v>
      </c>
      <c r="AQ345">
        <v>0</v>
      </c>
      <c r="AR345">
        <v>0</v>
      </c>
      <c r="AS345">
        <v>0</v>
      </c>
      <c r="AT345">
        <v>0</v>
      </c>
      <c r="AU345">
        <v>0</v>
      </c>
      <c r="AV345">
        <v>0</v>
      </c>
      <c r="AW345">
        <v>0</v>
      </c>
      <c r="AX345">
        <v>0</v>
      </c>
      <c r="AY345">
        <v>0</v>
      </c>
      <c r="AZ345">
        <v>0</v>
      </c>
      <c r="BA345">
        <v>0</v>
      </c>
      <c r="BB345">
        <v>0</v>
      </c>
      <c r="BC345">
        <v>0</v>
      </c>
      <c r="BD345">
        <v>0</v>
      </c>
      <c r="BE345">
        <v>0</v>
      </c>
      <c r="BF345">
        <v>0</v>
      </c>
      <c r="BG345">
        <v>84.87</v>
      </c>
      <c r="BH345">
        <v>85</v>
      </c>
      <c r="BI345">
        <v>85</v>
      </c>
      <c r="BJ345">
        <v>85</v>
      </c>
      <c r="BK345">
        <v>85</v>
      </c>
      <c r="BL345">
        <v>74.84</v>
      </c>
      <c r="BM345">
        <v>85</v>
      </c>
      <c r="BN345">
        <v>85</v>
      </c>
      <c r="BO345">
        <v>7</v>
      </c>
      <c r="BP345">
        <v>0</v>
      </c>
      <c r="BQ345">
        <v>0</v>
      </c>
      <c r="BR345">
        <v>0</v>
      </c>
      <c r="BS345">
        <v>49</v>
      </c>
      <c r="BT345">
        <v>49</v>
      </c>
    </row>
    <row r="346" spans="1:72" x14ac:dyDescent="0.25">
      <c r="A346">
        <v>464</v>
      </c>
      <c r="B346" t="s">
        <v>519</v>
      </c>
      <c r="C346">
        <v>0</v>
      </c>
      <c r="D346">
        <v>0</v>
      </c>
      <c r="E346">
        <v>0</v>
      </c>
      <c r="F346">
        <v>0</v>
      </c>
      <c r="G346">
        <v>0</v>
      </c>
      <c r="H346">
        <v>0</v>
      </c>
      <c r="I346">
        <v>0</v>
      </c>
      <c r="J346">
        <v>0</v>
      </c>
      <c r="K346">
        <v>0</v>
      </c>
      <c r="L346">
        <v>0</v>
      </c>
      <c r="M346">
        <v>0</v>
      </c>
      <c r="N346">
        <v>0</v>
      </c>
      <c r="O346">
        <v>0</v>
      </c>
      <c r="P346">
        <v>0</v>
      </c>
      <c r="Q346">
        <v>0</v>
      </c>
      <c r="R346">
        <v>0</v>
      </c>
      <c r="S346">
        <v>0</v>
      </c>
      <c r="T346">
        <v>0</v>
      </c>
      <c r="U346">
        <v>0</v>
      </c>
      <c r="V346">
        <v>0</v>
      </c>
      <c r="W346">
        <v>0</v>
      </c>
      <c r="X346">
        <v>0</v>
      </c>
      <c r="Y346">
        <v>0</v>
      </c>
      <c r="Z346">
        <v>0</v>
      </c>
      <c r="AA346">
        <v>0</v>
      </c>
      <c r="AB346">
        <v>0</v>
      </c>
      <c r="AC346">
        <v>0</v>
      </c>
      <c r="AD346">
        <v>0</v>
      </c>
      <c r="AE346">
        <v>0</v>
      </c>
      <c r="AF346">
        <v>0</v>
      </c>
      <c r="AG346">
        <v>0</v>
      </c>
      <c r="AH346">
        <v>0</v>
      </c>
      <c r="AI346">
        <v>100</v>
      </c>
      <c r="AJ346">
        <v>100</v>
      </c>
      <c r="AK346">
        <v>100</v>
      </c>
      <c r="AL346">
        <v>100</v>
      </c>
      <c r="AM346">
        <v>100</v>
      </c>
      <c r="AN346">
        <v>100</v>
      </c>
      <c r="AO346">
        <v>100</v>
      </c>
      <c r="AP346">
        <v>100</v>
      </c>
      <c r="AQ346">
        <v>100</v>
      </c>
      <c r="AR346">
        <v>100</v>
      </c>
      <c r="AS346">
        <v>100</v>
      </c>
      <c r="AT346">
        <v>100</v>
      </c>
      <c r="AU346">
        <v>100</v>
      </c>
      <c r="AV346">
        <v>100</v>
      </c>
      <c r="AW346">
        <v>100</v>
      </c>
      <c r="AX346">
        <v>100</v>
      </c>
      <c r="AY346">
        <v>10</v>
      </c>
      <c r="AZ346">
        <v>10</v>
      </c>
      <c r="BA346">
        <v>10</v>
      </c>
      <c r="BB346">
        <v>10</v>
      </c>
      <c r="BC346">
        <v>10</v>
      </c>
      <c r="BD346">
        <v>10</v>
      </c>
      <c r="BE346">
        <v>10</v>
      </c>
      <c r="BF346">
        <v>10</v>
      </c>
      <c r="BG346">
        <v>35</v>
      </c>
      <c r="BH346">
        <v>35</v>
      </c>
      <c r="BI346">
        <v>35</v>
      </c>
      <c r="BJ346">
        <v>35</v>
      </c>
      <c r="BK346">
        <v>35</v>
      </c>
      <c r="BL346">
        <v>35</v>
      </c>
      <c r="BM346">
        <v>35</v>
      </c>
      <c r="BN346">
        <v>35</v>
      </c>
      <c r="BO346">
        <v>0</v>
      </c>
      <c r="BP346">
        <v>0</v>
      </c>
      <c r="BQ346">
        <v>0</v>
      </c>
      <c r="BR346">
        <v>0</v>
      </c>
      <c r="BS346">
        <v>81</v>
      </c>
      <c r="BT346">
        <v>49</v>
      </c>
    </row>
    <row r="347" spans="1:72" x14ac:dyDescent="0.25">
      <c r="A347">
        <v>465</v>
      </c>
      <c r="B347" t="s">
        <v>520</v>
      </c>
      <c r="C347">
        <v>0</v>
      </c>
      <c r="D347">
        <v>0</v>
      </c>
      <c r="E347">
        <v>0</v>
      </c>
      <c r="F347">
        <v>0</v>
      </c>
      <c r="G347">
        <v>0</v>
      </c>
      <c r="H347">
        <v>0</v>
      </c>
      <c r="I347">
        <v>0</v>
      </c>
      <c r="J347">
        <v>0</v>
      </c>
      <c r="K347">
        <v>0</v>
      </c>
      <c r="L347">
        <v>0</v>
      </c>
      <c r="M347">
        <v>0</v>
      </c>
      <c r="N347">
        <v>0</v>
      </c>
      <c r="O347">
        <v>0</v>
      </c>
      <c r="P347">
        <v>0</v>
      </c>
      <c r="Q347">
        <v>0</v>
      </c>
      <c r="R347">
        <v>0</v>
      </c>
      <c r="S347">
        <v>0</v>
      </c>
      <c r="T347">
        <v>0</v>
      </c>
      <c r="U347">
        <v>0</v>
      </c>
      <c r="V347">
        <v>0</v>
      </c>
      <c r="W347">
        <v>0</v>
      </c>
      <c r="X347">
        <v>0</v>
      </c>
      <c r="Y347">
        <v>0</v>
      </c>
      <c r="Z347">
        <v>0</v>
      </c>
      <c r="AA347">
        <v>20.91</v>
      </c>
      <c r="AB347">
        <v>0</v>
      </c>
      <c r="AC347">
        <v>0</v>
      </c>
      <c r="AD347">
        <v>0</v>
      </c>
      <c r="AE347">
        <v>0</v>
      </c>
      <c r="AF347">
        <v>25</v>
      </c>
      <c r="AG347">
        <v>0</v>
      </c>
      <c r="AH347">
        <v>0</v>
      </c>
      <c r="AI347">
        <v>100</v>
      </c>
      <c r="AJ347">
        <v>100</v>
      </c>
      <c r="AK347">
        <v>100</v>
      </c>
      <c r="AL347">
        <v>100</v>
      </c>
      <c r="AM347">
        <v>100</v>
      </c>
      <c r="AN347">
        <v>100</v>
      </c>
      <c r="AO347">
        <v>100</v>
      </c>
      <c r="AP347">
        <v>100</v>
      </c>
      <c r="AQ347">
        <v>0</v>
      </c>
      <c r="AR347">
        <v>0</v>
      </c>
      <c r="AS347">
        <v>0</v>
      </c>
      <c r="AT347">
        <v>0</v>
      </c>
      <c r="AU347">
        <v>0</v>
      </c>
      <c r="AV347">
        <v>0</v>
      </c>
      <c r="AW347">
        <v>0</v>
      </c>
      <c r="AX347">
        <v>0</v>
      </c>
      <c r="AY347">
        <v>0</v>
      </c>
      <c r="AZ347">
        <v>0</v>
      </c>
      <c r="BA347">
        <v>0</v>
      </c>
      <c r="BB347">
        <v>0</v>
      </c>
      <c r="BC347">
        <v>0</v>
      </c>
      <c r="BD347">
        <v>0</v>
      </c>
      <c r="BE347">
        <v>0</v>
      </c>
      <c r="BF347">
        <v>0</v>
      </c>
      <c r="BG347">
        <v>81.09</v>
      </c>
      <c r="BH347">
        <v>102</v>
      </c>
      <c r="BI347">
        <v>102</v>
      </c>
      <c r="BJ347">
        <v>102</v>
      </c>
      <c r="BK347">
        <v>102</v>
      </c>
      <c r="BL347">
        <v>77</v>
      </c>
      <c r="BM347">
        <v>102</v>
      </c>
      <c r="BN347">
        <v>102</v>
      </c>
      <c r="BO347">
        <v>0</v>
      </c>
      <c r="BP347">
        <v>0</v>
      </c>
      <c r="BQ347">
        <v>0</v>
      </c>
      <c r="BR347">
        <v>17</v>
      </c>
      <c r="BS347">
        <v>49</v>
      </c>
      <c r="BT347">
        <v>49</v>
      </c>
    </row>
    <row r="348" spans="1:72" x14ac:dyDescent="0.25">
      <c r="A348">
        <v>466</v>
      </c>
      <c r="B348" t="s">
        <v>521</v>
      </c>
      <c r="C348">
        <v>0</v>
      </c>
      <c r="D348">
        <v>0</v>
      </c>
      <c r="E348">
        <v>0</v>
      </c>
      <c r="F348">
        <v>0</v>
      </c>
      <c r="G348">
        <v>0</v>
      </c>
      <c r="H348">
        <v>0</v>
      </c>
      <c r="I348">
        <v>0</v>
      </c>
      <c r="J348">
        <v>0</v>
      </c>
      <c r="K348">
        <v>0</v>
      </c>
      <c r="L348">
        <v>0</v>
      </c>
      <c r="M348">
        <v>0</v>
      </c>
      <c r="N348">
        <v>0</v>
      </c>
      <c r="O348">
        <v>0</v>
      </c>
      <c r="P348">
        <v>0</v>
      </c>
      <c r="Q348">
        <v>0</v>
      </c>
      <c r="R348">
        <v>0</v>
      </c>
      <c r="S348">
        <v>0</v>
      </c>
      <c r="T348">
        <v>0</v>
      </c>
      <c r="U348">
        <v>0</v>
      </c>
      <c r="V348">
        <v>0</v>
      </c>
      <c r="W348">
        <v>0</v>
      </c>
      <c r="X348">
        <v>0</v>
      </c>
      <c r="Y348">
        <v>0</v>
      </c>
      <c r="Z348">
        <v>0</v>
      </c>
      <c r="AA348">
        <v>0</v>
      </c>
      <c r="AB348">
        <v>0</v>
      </c>
      <c r="AC348">
        <v>0</v>
      </c>
      <c r="AD348">
        <v>0</v>
      </c>
      <c r="AE348">
        <v>0</v>
      </c>
      <c r="AF348">
        <v>0</v>
      </c>
      <c r="AG348">
        <v>0</v>
      </c>
      <c r="AH348">
        <v>0</v>
      </c>
      <c r="AI348">
        <v>100</v>
      </c>
      <c r="AJ348">
        <v>100</v>
      </c>
      <c r="AK348">
        <v>100</v>
      </c>
      <c r="AL348">
        <v>100</v>
      </c>
      <c r="AM348">
        <v>100</v>
      </c>
      <c r="AN348">
        <v>100</v>
      </c>
      <c r="AO348">
        <v>100</v>
      </c>
      <c r="AP348">
        <v>100</v>
      </c>
      <c r="AQ348">
        <v>0</v>
      </c>
      <c r="AR348">
        <v>0</v>
      </c>
      <c r="AS348">
        <v>0</v>
      </c>
      <c r="AT348">
        <v>0</v>
      </c>
      <c r="AU348">
        <v>0</v>
      </c>
      <c r="AV348">
        <v>0</v>
      </c>
      <c r="AW348">
        <v>0</v>
      </c>
      <c r="AX348">
        <v>0</v>
      </c>
      <c r="AY348">
        <v>0</v>
      </c>
      <c r="AZ348">
        <v>0</v>
      </c>
      <c r="BA348">
        <v>0</v>
      </c>
      <c r="BB348">
        <v>0</v>
      </c>
      <c r="BC348">
        <v>0</v>
      </c>
      <c r="BD348">
        <v>0</v>
      </c>
      <c r="BE348">
        <v>0</v>
      </c>
      <c r="BF348">
        <v>0</v>
      </c>
      <c r="BG348">
        <v>85</v>
      </c>
      <c r="BH348">
        <v>85</v>
      </c>
      <c r="BI348">
        <v>85</v>
      </c>
      <c r="BJ348">
        <v>85</v>
      </c>
      <c r="BK348">
        <v>85</v>
      </c>
      <c r="BL348">
        <v>85</v>
      </c>
      <c r="BM348">
        <v>85</v>
      </c>
      <c r="BN348">
        <v>85</v>
      </c>
      <c r="BO348">
        <v>0</v>
      </c>
      <c r="BP348">
        <v>0</v>
      </c>
      <c r="BQ348">
        <v>0</v>
      </c>
      <c r="BR348">
        <v>0</v>
      </c>
      <c r="BS348">
        <v>49</v>
      </c>
      <c r="BT348">
        <v>49</v>
      </c>
    </row>
    <row r="349" spans="1:72" x14ac:dyDescent="0.25">
      <c r="A349">
        <v>467</v>
      </c>
      <c r="B349" t="s">
        <v>522</v>
      </c>
      <c r="C349">
        <v>0</v>
      </c>
      <c r="D349">
        <v>0.09</v>
      </c>
      <c r="E349">
        <v>0.54</v>
      </c>
      <c r="F349">
        <v>0.28000000000000003</v>
      </c>
      <c r="G349">
        <v>0</v>
      </c>
      <c r="H349">
        <v>0</v>
      </c>
      <c r="I349">
        <v>0</v>
      </c>
      <c r="J349">
        <v>0</v>
      </c>
      <c r="K349">
        <v>1.61</v>
      </c>
      <c r="L349">
        <v>0.4</v>
      </c>
      <c r="M349">
        <v>0</v>
      </c>
      <c r="N349">
        <v>0</v>
      </c>
      <c r="O349">
        <v>0</v>
      </c>
      <c r="P349">
        <v>0.08</v>
      </c>
      <c r="Q349">
        <v>0</v>
      </c>
      <c r="R349">
        <v>5.51</v>
      </c>
      <c r="S349">
        <v>0</v>
      </c>
      <c r="T349">
        <v>0</v>
      </c>
      <c r="U349">
        <v>0</v>
      </c>
      <c r="V349">
        <v>0</v>
      </c>
      <c r="W349">
        <v>0</v>
      </c>
      <c r="X349">
        <v>0</v>
      </c>
      <c r="Y349">
        <v>0</v>
      </c>
      <c r="Z349">
        <v>0</v>
      </c>
      <c r="AA349">
        <v>0</v>
      </c>
      <c r="AB349">
        <v>0</v>
      </c>
      <c r="AC349">
        <v>0</v>
      </c>
      <c r="AD349">
        <v>0</v>
      </c>
      <c r="AE349">
        <v>0</v>
      </c>
      <c r="AF349">
        <v>0</v>
      </c>
      <c r="AG349">
        <v>0</v>
      </c>
      <c r="AH349">
        <v>0</v>
      </c>
      <c r="AI349">
        <v>45</v>
      </c>
      <c r="AJ349">
        <v>44.91</v>
      </c>
      <c r="AK349">
        <v>44.46</v>
      </c>
      <c r="AL349">
        <v>44.72</v>
      </c>
      <c r="AM349">
        <v>45</v>
      </c>
      <c r="AN349">
        <v>45</v>
      </c>
      <c r="AO349">
        <v>45</v>
      </c>
      <c r="AP349">
        <v>45</v>
      </c>
      <c r="AQ349">
        <v>82.39</v>
      </c>
      <c r="AR349">
        <v>83.6</v>
      </c>
      <c r="AS349">
        <v>84</v>
      </c>
      <c r="AT349">
        <v>84</v>
      </c>
      <c r="AU349">
        <v>84</v>
      </c>
      <c r="AV349">
        <v>83.92</v>
      </c>
      <c r="AW349">
        <v>84</v>
      </c>
      <c r="AX349">
        <v>78.489999999999995</v>
      </c>
      <c r="AY349">
        <v>0</v>
      </c>
      <c r="AZ349">
        <v>0</v>
      </c>
      <c r="BA349">
        <v>0</v>
      </c>
      <c r="BB349">
        <v>0</v>
      </c>
      <c r="BC349">
        <v>0</v>
      </c>
      <c r="BD349">
        <v>0</v>
      </c>
      <c r="BE349">
        <v>0</v>
      </c>
      <c r="BF349">
        <v>0</v>
      </c>
      <c r="BG349">
        <v>12.5</v>
      </c>
      <c r="BH349">
        <v>12.5</v>
      </c>
      <c r="BI349">
        <v>12.5</v>
      </c>
      <c r="BJ349">
        <v>12.5</v>
      </c>
      <c r="BK349">
        <v>12.5</v>
      </c>
      <c r="BL349">
        <v>12.5</v>
      </c>
      <c r="BM349">
        <v>12.5</v>
      </c>
      <c r="BN349">
        <v>12.5</v>
      </c>
      <c r="BO349">
        <v>0</v>
      </c>
      <c r="BP349">
        <v>14</v>
      </c>
      <c r="BQ349">
        <v>0</v>
      </c>
      <c r="BR349">
        <v>0</v>
      </c>
      <c r="BS349">
        <v>58</v>
      </c>
      <c r="BT349">
        <v>58</v>
      </c>
    </row>
    <row r="350" spans="1:72" x14ac:dyDescent="0.25">
      <c r="A350">
        <v>468</v>
      </c>
      <c r="B350" t="s">
        <v>523</v>
      </c>
      <c r="C350">
        <v>0</v>
      </c>
      <c r="D350">
        <v>0</v>
      </c>
      <c r="E350">
        <v>0</v>
      </c>
      <c r="F350">
        <v>0</v>
      </c>
      <c r="G350">
        <v>0</v>
      </c>
      <c r="H350">
        <v>0</v>
      </c>
      <c r="I350">
        <v>0</v>
      </c>
      <c r="J350">
        <v>0</v>
      </c>
      <c r="K350">
        <v>0</v>
      </c>
      <c r="L350">
        <v>0</v>
      </c>
      <c r="M350">
        <v>0</v>
      </c>
      <c r="N350">
        <v>0</v>
      </c>
      <c r="O350">
        <v>0</v>
      </c>
      <c r="P350">
        <v>0</v>
      </c>
      <c r="Q350">
        <v>0</v>
      </c>
      <c r="R350">
        <v>0</v>
      </c>
      <c r="S350">
        <v>0</v>
      </c>
      <c r="T350">
        <v>0</v>
      </c>
      <c r="U350">
        <v>0</v>
      </c>
      <c r="V350">
        <v>0</v>
      </c>
      <c r="W350">
        <v>0</v>
      </c>
      <c r="X350">
        <v>0</v>
      </c>
      <c r="Y350">
        <v>0</v>
      </c>
      <c r="Z350">
        <v>0</v>
      </c>
      <c r="AA350">
        <v>0</v>
      </c>
      <c r="AB350">
        <v>0</v>
      </c>
      <c r="AC350">
        <v>0</v>
      </c>
      <c r="AD350">
        <v>0</v>
      </c>
      <c r="AE350">
        <v>0</v>
      </c>
      <c r="AF350">
        <v>0</v>
      </c>
      <c r="AG350">
        <v>0</v>
      </c>
      <c r="AH350">
        <v>0</v>
      </c>
      <c r="AI350">
        <v>97</v>
      </c>
      <c r="AJ350">
        <v>97</v>
      </c>
      <c r="AK350">
        <v>97</v>
      </c>
      <c r="AL350">
        <v>97</v>
      </c>
      <c r="AM350">
        <v>97</v>
      </c>
      <c r="AN350">
        <v>97</v>
      </c>
      <c r="AO350">
        <v>97</v>
      </c>
      <c r="AP350">
        <v>97</v>
      </c>
      <c r="AQ350">
        <v>7</v>
      </c>
      <c r="AR350">
        <v>7</v>
      </c>
      <c r="AS350">
        <v>7</v>
      </c>
      <c r="AT350">
        <v>7</v>
      </c>
      <c r="AU350">
        <v>7</v>
      </c>
      <c r="AV350">
        <v>7</v>
      </c>
      <c r="AW350">
        <v>7</v>
      </c>
      <c r="AX350">
        <v>7</v>
      </c>
      <c r="AY350">
        <v>0</v>
      </c>
      <c r="AZ350">
        <v>0</v>
      </c>
      <c r="BA350">
        <v>0</v>
      </c>
      <c r="BB350">
        <v>0</v>
      </c>
      <c r="BC350">
        <v>0</v>
      </c>
      <c r="BD350">
        <v>0</v>
      </c>
      <c r="BE350">
        <v>0</v>
      </c>
      <c r="BF350">
        <v>0</v>
      </c>
      <c r="BG350">
        <v>60</v>
      </c>
      <c r="BH350">
        <v>60</v>
      </c>
      <c r="BI350">
        <v>60</v>
      </c>
      <c r="BJ350">
        <v>60</v>
      </c>
      <c r="BK350">
        <v>60</v>
      </c>
      <c r="BL350">
        <v>60</v>
      </c>
      <c r="BM350">
        <v>60</v>
      </c>
      <c r="BN350">
        <v>60</v>
      </c>
      <c r="BO350">
        <v>2</v>
      </c>
      <c r="BP350">
        <v>2</v>
      </c>
      <c r="BQ350">
        <v>0</v>
      </c>
      <c r="BR350">
        <v>0</v>
      </c>
      <c r="BS350">
        <v>31</v>
      </c>
      <c r="BT350">
        <v>58</v>
      </c>
    </row>
    <row r="351" spans="1:72" x14ac:dyDescent="0.25">
      <c r="A351">
        <v>469</v>
      </c>
      <c r="B351" t="s">
        <v>524</v>
      </c>
      <c r="C351">
        <v>0</v>
      </c>
      <c r="D351">
        <v>0</v>
      </c>
      <c r="E351">
        <v>0</v>
      </c>
      <c r="F351">
        <v>0</v>
      </c>
      <c r="G351">
        <v>0</v>
      </c>
      <c r="H351">
        <v>0</v>
      </c>
      <c r="I351">
        <v>0</v>
      </c>
      <c r="J351">
        <v>0</v>
      </c>
      <c r="K351">
        <v>0</v>
      </c>
      <c r="L351">
        <v>0</v>
      </c>
      <c r="M351">
        <v>0</v>
      </c>
      <c r="N351">
        <v>0</v>
      </c>
      <c r="O351">
        <v>0</v>
      </c>
      <c r="P351">
        <v>0</v>
      </c>
      <c r="Q351">
        <v>0</v>
      </c>
      <c r="R351">
        <v>0</v>
      </c>
      <c r="S351">
        <v>0</v>
      </c>
      <c r="T351">
        <v>0</v>
      </c>
      <c r="U351">
        <v>0</v>
      </c>
      <c r="V351">
        <v>0</v>
      </c>
      <c r="W351">
        <v>0</v>
      </c>
      <c r="X351">
        <v>0</v>
      </c>
      <c r="Y351">
        <v>0</v>
      </c>
      <c r="Z351">
        <v>0</v>
      </c>
      <c r="AA351">
        <v>0</v>
      </c>
      <c r="AB351">
        <v>0</v>
      </c>
      <c r="AC351">
        <v>0</v>
      </c>
      <c r="AD351">
        <v>0</v>
      </c>
      <c r="AE351">
        <v>0</v>
      </c>
      <c r="AF351">
        <v>0</v>
      </c>
      <c r="AG351">
        <v>0</v>
      </c>
      <c r="AH351">
        <v>0</v>
      </c>
      <c r="AI351">
        <v>45</v>
      </c>
      <c r="AJ351">
        <v>45</v>
      </c>
      <c r="AK351">
        <v>45</v>
      </c>
      <c r="AL351">
        <v>45</v>
      </c>
      <c r="AM351">
        <v>45</v>
      </c>
      <c r="AN351">
        <v>45</v>
      </c>
      <c r="AO351">
        <v>45</v>
      </c>
      <c r="AP351">
        <v>45</v>
      </c>
      <c r="AQ351">
        <v>70</v>
      </c>
      <c r="AR351">
        <v>70</v>
      </c>
      <c r="AS351">
        <v>70</v>
      </c>
      <c r="AT351">
        <v>70</v>
      </c>
      <c r="AU351">
        <v>70</v>
      </c>
      <c r="AV351">
        <v>70</v>
      </c>
      <c r="AW351">
        <v>70</v>
      </c>
      <c r="AX351">
        <v>70</v>
      </c>
      <c r="AY351">
        <v>0</v>
      </c>
      <c r="AZ351">
        <v>0</v>
      </c>
      <c r="BA351">
        <v>0</v>
      </c>
      <c r="BB351">
        <v>0</v>
      </c>
      <c r="BC351">
        <v>0</v>
      </c>
      <c r="BD351">
        <v>0</v>
      </c>
      <c r="BE351">
        <v>0</v>
      </c>
      <c r="BF351">
        <v>0</v>
      </c>
      <c r="BG351">
        <v>12.5</v>
      </c>
      <c r="BH351">
        <v>12.5</v>
      </c>
      <c r="BI351">
        <v>12.5</v>
      </c>
      <c r="BJ351">
        <v>12.5</v>
      </c>
      <c r="BK351">
        <v>12.5</v>
      </c>
      <c r="BL351">
        <v>12.5</v>
      </c>
      <c r="BM351">
        <v>12.5</v>
      </c>
      <c r="BN351">
        <v>12.5</v>
      </c>
      <c r="BO351">
        <v>0</v>
      </c>
      <c r="BP351">
        <v>0</v>
      </c>
      <c r="BQ351">
        <v>0</v>
      </c>
      <c r="BR351">
        <v>0</v>
      </c>
      <c r="BS351">
        <v>58</v>
      </c>
      <c r="BT351">
        <v>58</v>
      </c>
    </row>
    <row r="352" spans="1:72" x14ac:dyDescent="0.25">
      <c r="A352">
        <v>470</v>
      </c>
      <c r="B352" t="s">
        <v>525</v>
      </c>
      <c r="C352">
        <v>0</v>
      </c>
      <c r="D352">
        <v>0</v>
      </c>
      <c r="E352">
        <v>0</v>
      </c>
      <c r="F352">
        <v>0</v>
      </c>
      <c r="G352">
        <v>0</v>
      </c>
      <c r="H352">
        <v>0</v>
      </c>
      <c r="I352">
        <v>0</v>
      </c>
      <c r="J352">
        <v>0</v>
      </c>
      <c r="K352">
        <v>0</v>
      </c>
      <c r="L352">
        <v>0</v>
      </c>
      <c r="M352">
        <v>0</v>
      </c>
      <c r="N352">
        <v>0</v>
      </c>
      <c r="O352">
        <v>0</v>
      </c>
      <c r="P352">
        <v>0</v>
      </c>
      <c r="Q352">
        <v>0</v>
      </c>
      <c r="R352">
        <v>0</v>
      </c>
      <c r="S352">
        <v>0</v>
      </c>
      <c r="T352">
        <v>0</v>
      </c>
      <c r="U352">
        <v>0</v>
      </c>
      <c r="V352">
        <v>0</v>
      </c>
      <c r="W352">
        <v>0</v>
      </c>
      <c r="X352">
        <v>0</v>
      </c>
      <c r="Y352">
        <v>0</v>
      </c>
      <c r="Z352">
        <v>0</v>
      </c>
      <c r="AA352">
        <v>0</v>
      </c>
      <c r="AB352">
        <v>0</v>
      </c>
      <c r="AC352">
        <v>0</v>
      </c>
      <c r="AD352">
        <v>0</v>
      </c>
      <c r="AE352">
        <v>0</v>
      </c>
      <c r="AF352">
        <v>0</v>
      </c>
      <c r="AG352">
        <v>0</v>
      </c>
      <c r="AH352">
        <v>0</v>
      </c>
      <c r="AI352">
        <v>100</v>
      </c>
      <c r="AJ352">
        <v>100</v>
      </c>
      <c r="AK352">
        <v>100</v>
      </c>
      <c r="AL352">
        <v>100</v>
      </c>
      <c r="AM352">
        <v>100</v>
      </c>
      <c r="AN352">
        <v>100</v>
      </c>
      <c r="AO352">
        <v>100</v>
      </c>
      <c r="AP352">
        <v>100</v>
      </c>
      <c r="AQ352">
        <v>0</v>
      </c>
      <c r="AR352">
        <v>0</v>
      </c>
      <c r="AS352">
        <v>0</v>
      </c>
      <c r="AT352">
        <v>0</v>
      </c>
      <c r="AU352">
        <v>0</v>
      </c>
      <c r="AV352">
        <v>0</v>
      </c>
      <c r="AW352">
        <v>0</v>
      </c>
      <c r="AX352">
        <v>0</v>
      </c>
      <c r="AY352">
        <v>85</v>
      </c>
      <c r="AZ352">
        <v>85</v>
      </c>
      <c r="BA352">
        <v>85</v>
      </c>
      <c r="BB352">
        <v>85</v>
      </c>
      <c r="BC352">
        <v>85</v>
      </c>
      <c r="BD352">
        <v>85</v>
      </c>
      <c r="BE352">
        <v>85</v>
      </c>
      <c r="BF352">
        <v>85</v>
      </c>
      <c r="BG352">
        <v>40</v>
      </c>
      <c r="BH352">
        <v>40</v>
      </c>
      <c r="BI352">
        <v>40</v>
      </c>
      <c r="BJ352">
        <v>40</v>
      </c>
      <c r="BK352">
        <v>40</v>
      </c>
      <c r="BL352">
        <v>40</v>
      </c>
      <c r="BM352">
        <v>40</v>
      </c>
      <c r="BN352">
        <v>40</v>
      </c>
      <c r="BO352">
        <v>0</v>
      </c>
      <c r="BP352">
        <v>0</v>
      </c>
      <c r="BQ352">
        <v>0</v>
      </c>
      <c r="BR352">
        <v>0</v>
      </c>
      <c r="BS352">
        <v>70</v>
      </c>
      <c r="BT352">
        <v>58</v>
      </c>
    </row>
    <row r="353" spans="1:72" x14ac:dyDescent="0.25">
      <c r="A353">
        <v>471</v>
      </c>
      <c r="B353" t="s">
        <v>526</v>
      </c>
      <c r="C353">
        <v>0</v>
      </c>
      <c r="D353">
        <v>0</v>
      </c>
      <c r="E353">
        <v>0</v>
      </c>
      <c r="F353">
        <v>0</v>
      </c>
      <c r="G353">
        <v>0</v>
      </c>
      <c r="H353">
        <v>0</v>
      </c>
      <c r="I353">
        <v>0</v>
      </c>
      <c r="J353">
        <v>0</v>
      </c>
      <c r="K353">
        <v>0</v>
      </c>
      <c r="L353">
        <v>0</v>
      </c>
      <c r="M353">
        <v>0</v>
      </c>
      <c r="N353">
        <v>0</v>
      </c>
      <c r="O353">
        <v>0</v>
      </c>
      <c r="P353">
        <v>0</v>
      </c>
      <c r="Q353">
        <v>0</v>
      </c>
      <c r="R353">
        <v>0</v>
      </c>
      <c r="S353">
        <v>0</v>
      </c>
      <c r="T353">
        <v>0</v>
      </c>
      <c r="U353">
        <v>0</v>
      </c>
      <c r="V353">
        <v>0</v>
      </c>
      <c r="W353">
        <v>0</v>
      </c>
      <c r="X353">
        <v>0</v>
      </c>
      <c r="Y353">
        <v>0</v>
      </c>
      <c r="Z353">
        <v>0</v>
      </c>
      <c r="AA353">
        <v>0</v>
      </c>
      <c r="AB353">
        <v>0</v>
      </c>
      <c r="AC353">
        <v>0</v>
      </c>
      <c r="AD353">
        <v>0</v>
      </c>
      <c r="AE353">
        <v>0</v>
      </c>
      <c r="AF353">
        <v>0</v>
      </c>
      <c r="AG353">
        <v>0</v>
      </c>
      <c r="AH353">
        <v>0</v>
      </c>
      <c r="AI353">
        <v>54</v>
      </c>
      <c r="AJ353">
        <v>54</v>
      </c>
      <c r="AK353">
        <v>54</v>
      </c>
      <c r="AL353">
        <v>54</v>
      </c>
      <c r="AM353">
        <v>54</v>
      </c>
      <c r="AN353">
        <v>54</v>
      </c>
      <c r="AO353">
        <v>54</v>
      </c>
      <c r="AP353">
        <v>54</v>
      </c>
      <c r="AQ353">
        <v>70</v>
      </c>
      <c r="AR353">
        <v>70</v>
      </c>
      <c r="AS353">
        <v>70</v>
      </c>
      <c r="AT353">
        <v>70</v>
      </c>
      <c r="AU353">
        <v>70</v>
      </c>
      <c r="AV353">
        <v>70</v>
      </c>
      <c r="AW353">
        <v>70</v>
      </c>
      <c r="AX353">
        <v>70</v>
      </c>
      <c r="AY353">
        <v>0</v>
      </c>
      <c r="AZ353">
        <v>0</v>
      </c>
      <c r="BA353">
        <v>0</v>
      </c>
      <c r="BB353">
        <v>0</v>
      </c>
      <c r="BC353">
        <v>0</v>
      </c>
      <c r="BD353">
        <v>0</v>
      </c>
      <c r="BE353">
        <v>0</v>
      </c>
      <c r="BF353">
        <v>0</v>
      </c>
      <c r="BG353">
        <v>12.5</v>
      </c>
      <c r="BH353">
        <v>12.5</v>
      </c>
      <c r="BI353">
        <v>12.5</v>
      </c>
      <c r="BJ353">
        <v>12.5</v>
      </c>
      <c r="BK353">
        <v>12.5</v>
      </c>
      <c r="BL353">
        <v>12.5</v>
      </c>
      <c r="BM353">
        <v>12.5</v>
      </c>
      <c r="BN353">
        <v>12.5</v>
      </c>
      <c r="BO353">
        <v>9</v>
      </c>
      <c r="BP353">
        <v>0</v>
      </c>
      <c r="BQ353">
        <v>0</v>
      </c>
      <c r="BR353">
        <v>0</v>
      </c>
      <c r="BS353">
        <v>58</v>
      </c>
      <c r="BT353">
        <v>58</v>
      </c>
    </row>
    <row r="354" spans="1:72" x14ac:dyDescent="0.25">
      <c r="A354">
        <v>472</v>
      </c>
      <c r="B354" t="s">
        <v>527</v>
      </c>
      <c r="C354">
        <v>0</v>
      </c>
      <c r="D354">
        <v>0</v>
      </c>
      <c r="E354">
        <v>0</v>
      </c>
      <c r="F354">
        <v>0</v>
      </c>
      <c r="G354">
        <v>0</v>
      </c>
      <c r="H354">
        <v>0</v>
      </c>
      <c r="I354">
        <v>0</v>
      </c>
      <c r="J354">
        <v>0</v>
      </c>
      <c r="K354">
        <v>0</v>
      </c>
      <c r="L354">
        <v>0</v>
      </c>
      <c r="M354">
        <v>0</v>
      </c>
      <c r="N354">
        <v>0</v>
      </c>
      <c r="O354">
        <v>0</v>
      </c>
      <c r="P354">
        <v>0</v>
      </c>
      <c r="Q354">
        <v>0</v>
      </c>
      <c r="R354">
        <v>0</v>
      </c>
      <c r="S354">
        <v>0</v>
      </c>
      <c r="T354">
        <v>0</v>
      </c>
      <c r="U354">
        <v>0</v>
      </c>
      <c r="V354">
        <v>0</v>
      </c>
      <c r="W354">
        <v>0</v>
      </c>
      <c r="X354">
        <v>0</v>
      </c>
      <c r="Y354">
        <v>0</v>
      </c>
      <c r="Z354">
        <v>0</v>
      </c>
      <c r="AA354">
        <v>0</v>
      </c>
      <c r="AB354">
        <v>0</v>
      </c>
      <c r="AC354">
        <v>0</v>
      </c>
      <c r="AD354">
        <v>0</v>
      </c>
      <c r="AE354">
        <v>0</v>
      </c>
      <c r="AF354">
        <v>0</v>
      </c>
      <c r="AG354">
        <v>0</v>
      </c>
      <c r="AH354">
        <v>0</v>
      </c>
      <c r="AI354">
        <v>100</v>
      </c>
      <c r="AJ354">
        <v>100</v>
      </c>
      <c r="AK354">
        <v>100</v>
      </c>
      <c r="AL354">
        <v>100</v>
      </c>
      <c r="AM354">
        <v>100</v>
      </c>
      <c r="AN354">
        <v>100</v>
      </c>
      <c r="AO354">
        <v>100</v>
      </c>
      <c r="AP354">
        <v>100</v>
      </c>
      <c r="AQ354">
        <v>37.5</v>
      </c>
      <c r="AR354">
        <v>37.5</v>
      </c>
      <c r="AS354">
        <v>37.5</v>
      </c>
      <c r="AT354">
        <v>37.5</v>
      </c>
      <c r="AU354">
        <v>37.5</v>
      </c>
      <c r="AV354">
        <v>37.5</v>
      </c>
      <c r="AW354">
        <v>37.5</v>
      </c>
      <c r="AX354">
        <v>37.5</v>
      </c>
      <c r="AY354">
        <v>5</v>
      </c>
      <c r="AZ354">
        <v>5</v>
      </c>
      <c r="BA354">
        <v>5</v>
      </c>
      <c r="BB354">
        <v>5</v>
      </c>
      <c r="BC354">
        <v>5</v>
      </c>
      <c r="BD354">
        <v>5</v>
      </c>
      <c r="BE354">
        <v>5</v>
      </c>
      <c r="BF354">
        <v>5</v>
      </c>
      <c r="BG354">
        <v>100</v>
      </c>
      <c r="BH354">
        <v>100</v>
      </c>
      <c r="BI354">
        <v>100</v>
      </c>
      <c r="BJ354">
        <v>100</v>
      </c>
      <c r="BK354">
        <v>100</v>
      </c>
      <c r="BL354">
        <v>100</v>
      </c>
      <c r="BM354">
        <v>100</v>
      </c>
      <c r="BN354">
        <v>100</v>
      </c>
      <c r="BO354">
        <v>0</v>
      </c>
      <c r="BP354">
        <v>0</v>
      </c>
      <c r="BQ354">
        <v>0</v>
      </c>
      <c r="BR354">
        <v>0</v>
      </c>
      <c r="BS354">
        <v>42</v>
      </c>
      <c r="BT354">
        <v>56</v>
      </c>
    </row>
    <row r="355" spans="1:72" x14ac:dyDescent="0.25">
      <c r="A355">
        <v>473</v>
      </c>
      <c r="B355" t="s">
        <v>528</v>
      </c>
      <c r="C355">
        <v>8.4</v>
      </c>
      <c r="D355">
        <v>15.44</v>
      </c>
      <c r="E355">
        <v>16.940000000000001</v>
      </c>
      <c r="F355">
        <v>14.25</v>
      </c>
      <c r="G355">
        <v>7.04</v>
      </c>
      <c r="H355">
        <v>4.49</v>
      </c>
      <c r="I355">
        <v>0.84</v>
      </c>
      <c r="J355">
        <v>2.4700000000000002</v>
      </c>
      <c r="K355">
        <v>25</v>
      </c>
      <c r="L355">
        <v>1.07</v>
      </c>
      <c r="M355">
        <v>0</v>
      </c>
      <c r="N355">
        <v>0</v>
      </c>
      <c r="O355">
        <v>0</v>
      </c>
      <c r="P355">
        <v>0</v>
      </c>
      <c r="Q355">
        <v>0.1</v>
      </c>
      <c r="R355">
        <v>25</v>
      </c>
      <c r="S355">
        <v>0</v>
      </c>
      <c r="T355">
        <v>0.56000000000000005</v>
      </c>
      <c r="U355">
        <v>0</v>
      </c>
      <c r="V355">
        <v>0</v>
      </c>
      <c r="W355">
        <v>0</v>
      </c>
      <c r="X355">
        <v>0</v>
      </c>
      <c r="Y355">
        <v>0</v>
      </c>
      <c r="Z355">
        <v>0</v>
      </c>
      <c r="AA355">
        <v>0</v>
      </c>
      <c r="AB355">
        <v>0</v>
      </c>
      <c r="AC355">
        <v>0</v>
      </c>
      <c r="AD355">
        <v>0</v>
      </c>
      <c r="AE355">
        <v>0</v>
      </c>
      <c r="AF355">
        <v>2.86</v>
      </c>
      <c r="AG355">
        <v>0</v>
      </c>
      <c r="AH355">
        <v>0</v>
      </c>
      <c r="AI355">
        <v>81.599999999999994</v>
      </c>
      <c r="AJ355">
        <v>74.56</v>
      </c>
      <c r="AK355">
        <v>73.06</v>
      </c>
      <c r="AL355">
        <v>75.75</v>
      </c>
      <c r="AM355">
        <v>82.96</v>
      </c>
      <c r="AN355">
        <v>85.51</v>
      </c>
      <c r="AO355">
        <v>89.16</v>
      </c>
      <c r="AP355">
        <v>87.53</v>
      </c>
      <c r="AQ355">
        <v>83</v>
      </c>
      <c r="AR355">
        <v>106.93</v>
      </c>
      <c r="AS355">
        <v>108</v>
      </c>
      <c r="AT355">
        <v>108</v>
      </c>
      <c r="AU355">
        <v>108</v>
      </c>
      <c r="AV355">
        <v>108</v>
      </c>
      <c r="AW355">
        <v>107.9</v>
      </c>
      <c r="AX355">
        <v>83</v>
      </c>
      <c r="AY355">
        <v>0</v>
      </c>
      <c r="AZ355">
        <v>-0.56000000000000005</v>
      </c>
      <c r="BA355">
        <v>0</v>
      </c>
      <c r="BB355">
        <v>0</v>
      </c>
      <c r="BC355">
        <v>0</v>
      </c>
      <c r="BD355">
        <v>0</v>
      </c>
      <c r="BE355">
        <v>0</v>
      </c>
      <c r="BF355">
        <v>0</v>
      </c>
      <c r="BG355">
        <v>0</v>
      </c>
      <c r="BH355">
        <v>0</v>
      </c>
      <c r="BI355">
        <v>0</v>
      </c>
      <c r="BJ355">
        <v>0</v>
      </c>
      <c r="BK355">
        <v>0</v>
      </c>
      <c r="BL355">
        <v>-2.86</v>
      </c>
      <c r="BM355">
        <v>0</v>
      </c>
      <c r="BN355">
        <v>0</v>
      </c>
      <c r="BO355">
        <v>0</v>
      </c>
      <c r="BP355">
        <v>18</v>
      </c>
      <c r="BQ355">
        <v>0</v>
      </c>
      <c r="BR355">
        <v>0</v>
      </c>
      <c r="BS355">
        <v>56</v>
      </c>
      <c r="BT355">
        <v>56</v>
      </c>
    </row>
    <row r="356" spans="1:72" x14ac:dyDescent="0.25">
      <c r="A356">
        <v>474</v>
      </c>
      <c r="B356" t="s">
        <v>529</v>
      </c>
      <c r="C356">
        <v>0</v>
      </c>
      <c r="D356">
        <v>0</v>
      </c>
      <c r="E356">
        <v>0</v>
      </c>
      <c r="F356">
        <v>0</v>
      </c>
      <c r="G356">
        <v>0</v>
      </c>
      <c r="H356">
        <v>0</v>
      </c>
      <c r="I356">
        <v>0</v>
      </c>
      <c r="J356">
        <v>0</v>
      </c>
      <c r="K356">
        <v>0</v>
      </c>
      <c r="L356">
        <v>0</v>
      </c>
      <c r="M356">
        <v>0</v>
      </c>
      <c r="N356">
        <v>0</v>
      </c>
      <c r="O356">
        <v>0</v>
      </c>
      <c r="P356">
        <v>0</v>
      </c>
      <c r="Q356">
        <v>0</v>
      </c>
      <c r="R356">
        <v>1.66</v>
      </c>
      <c r="S356">
        <v>0</v>
      </c>
      <c r="T356">
        <v>0</v>
      </c>
      <c r="U356">
        <v>0</v>
      </c>
      <c r="V356">
        <v>0</v>
      </c>
      <c r="W356">
        <v>0</v>
      </c>
      <c r="X356">
        <v>0</v>
      </c>
      <c r="Y356">
        <v>0</v>
      </c>
      <c r="Z356">
        <v>0</v>
      </c>
      <c r="AA356">
        <v>0</v>
      </c>
      <c r="AB356">
        <v>0</v>
      </c>
      <c r="AC356">
        <v>0</v>
      </c>
      <c r="AD356">
        <v>0</v>
      </c>
      <c r="AE356">
        <v>0</v>
      </c>
      <c r="AF356">
        <v>0</v>
      </c>
      <c r="AG356">
        <v>0</v>
      </c>
      <c r="AH356">
        <v>0</v>
      </c>
      <c r="AI356">
        <v>90</v>
      </c>
      <c r="AJ356">
        <v>90</v>
      </c>
      <c r="AK356">
        <v>90</v>
      </c>
      <c r="AL356">
        <v>90</v>
      </c>
      <c r="AM356">
        <v>90</v>
      </c>
      <c r="AN356">
        <v>90</v>
      </c>
      <c r="AO356">
        <v>90</v>
      </c>
      <c r="AP356">
        <v>90</v>
      </c>
      <c r="AQ356">
        <v>90</v>
      </c>
      <c r="AR356">
        <v>90</v>
      </c>
      <c r="AS356">
        <v>90</v>
      </c>
      <c r="AT356">
        <v>90</v>
      </c>
      <c r="AU356">
        <v>90</v>
      </c>
      <c r="AV356">
        <v>90</v>
      </c>
      <c r="AW356">
        <v>90</v>
      </c>
      <c r="AX356">
        <v>88.34</v>
      </c>
      <c r="AY356">
        <v>0</v>
      </c>
      <c r="AZ356">
        <v>0</v>
      </c>
      <c r="BA356">
        <v>0</v>
      </c>
      <c r="BB356">
        <v>0</v>
      </c>
      <c r="BC356">
        <v>0</v>
      </c>
      <c r="BD356">
        <v>0</v>
      </c>
      <c r="BE356">
        <v>0</v>
      </c>
      <c r="BF356">
        <v>0</v>
      </c>
      <c r="BG356">
        <v>0</v>
      </c>
      <c r="BH356">
        <v>0</v>
      </c>
      <c r="BI356">
        <v>0</v>
      </c>
      <c r="BJ356">
        <v>0</v>
      </c>
      <c r="BK356">
        <v>0</v>
      </c>
      <c r="BL356">
        <v>0</v>
      </c>
      <c r="BM356">
        <v>0</v>
      </c>
      <c r="BN356">
        <v>0</v>
      </c>
      <c r="BO356">
        <v>0</v>
      </c>
      <c r="BP356">
        <v>0</v>
      </c>
      <c r="BQ356">
        <v>0</v>
      </c>
      <c r="BR356">
        <v>0</v>
      </c>
      <c r="BS356">
        <v>56</v>
      </c>
      <c r="BT356">
        <v>56</v>
      </c>
    </row>
    <row r="357" spans="1:72" x14ac:dyDescent="0.25">
      <c r="A357">
        <v>475</v>
      </c>
      <c r="B357" t="s">
        <v>530</v>
      </c>
      <c r="C357">
        <v>0</v>
      </c>
      <c r="D357">
        <v>0</v>
      </c>
      <c r="E357">
        <v>0</v>
      </c>
      <c r="F357">
        <v>0</v>
      </c>
      <c r="G357">
        <v>0</v>
      </c>
      <c r="H357">
        <v>0</v>
      </c>
      <c r="I357">
        <v>0</v>
      </c>
      <c r="J357">
        <v>0</v>
      </c>
      <c r="K357">
        <v>0</v>
      </c>
      <c r="L357">
        <v>0</v>
      </c>
      <c r="M357">
        <v>0</v>
      </c>
      <c r="N357">
        <v>0</v>
      </c>
      <c r="O357">
        <v>0</v>
      </c>
      <c r="P357">
        <v>0</v>
      </c>
      <c r="Q357">
        <v>0</v>
      </c>
      <c r="R357">
        <v>0</v>
      </c>
      <c r="S357">
        <v>0</v>
      </c>
      <c r="T357">
        <v>0</v>
      </c>
      <c r="U357">
        <v>0</v>
      </c>
      <c r="V357">
        <v>0</v>
      </c>
      <c r="W357">
        <v>0</v>
      </c>
      <c r="X357">
        <v>0</v>
      </c>
      <c r="Y357">
        <v>0</v>
      </c>
      <c r="Z357">
        <v>0</v>
      </c>
      <c r="AA357">
        <v>0</v>
      </c>
      <c r="AB357">
        <v>0</v>
      </c>
      <c r="AC357">
        <v>0</v>
      </c>
      <c r="AD357">
        <v>0</v>
      </c>
      <c r="AE357">
        <v>0</v>
      </c>
      <c r="AF357">
        <v>0</v>
      </c>
      <c r="AG357">
        <v>0</v>
      </c>
      <c r="AH357">
        <v>0</v>
      </c>
      <c r="AI357">
        <v>100</v>
      </c>
      <c r="AJ357">
        <v>100</v>
      </c>
      <c r="AK357">
        <v>100</v>
      </c>
      <c r="AL357">
        <v>100</v>
      </c>
      <c r="AM357">
        <v>100</v>
      </c>
      <c r="AN357">
        <v>100</v>
      </c>
      <c r="AO357">
        <v>100</v>
      </c>
      <c r="AP357">
        <v>100</v>
      </c>
      <c r="AQ357">
        <v>70</v>
      </c>
      <c r="AR357">
        <v>70</v>
      </c>
      <c r="AS357">
        <v>70</v>
      </c>
      <c r="AT357">
        <v>70</v>
      </c>
      <c r="AU357">
        <v>70</v>
      </c>
      <c r="AV357">
        <v>70</v>
      </c>
      <c r="AW357">
        <v>70</v>
      </c>
      <c r="AX357">
        <v>70</v>
      </c>
      <c r="AY357">
        <v>50</v>
      </c>
      <c r="AZ357">
        <v>50</v>
      </c>
      <c r="BA357">
        <v>50</v>
      </c>
      <c r="BB357">
        <v>50</v>
      </c>
      <c r="BC357">
        <v>50</v>
      </c>
      <c r="BD357">
        <v>50</v>
      </c>
      <c r="BE357">
        <v>50</v>
      </c>
      <c r="BF357">
        <v>50</v>
      </c>
      <c r="BG357">
        <v>32.5</v>
      </c>
      <c r="BH357">
        <v>32.5</v>
      </c>
      <c r="BI357">
        <v>32.5</v>
      </c>
      <c r="BJ357">
        <v>32.5</v>
      </c>
      <c r="BK357">
        <v>32.5</v>
      </c>
      <c r="BL357">
        <v>32.5</v>
      </c>
      <c r="BM357">
        <v>32.5</v>
      </c>
      <c r="BN357">
        <v>32.5</v>
      </c>
      <c r="BO357">
        <v>0</v>
      </c>
      <c r="BP357">
        <v>0</v>
      </c>
      <c r="BQ357">
        <v>0</v>
      </c>
      <c r="BR357">
        <v>0</v>
      </c>
      <c r="BS357">
        <v>40</v>
      </c>
      <c r="BT357">
        <v>56</v>
      </c>
    </row>
    <row r="358" spans="1:72" x14ac:dyDescent="0.25">
      <c r="A358">
        <v>476</v>
      </c>
      <c r="B358" t="s">
        <v>531</v>
      </c>
      <c r="C358">
        <v>0</v>
      </c>
      <c r="D358">
        <v>0</v>
      </c>
      <c r="E358">
        <v>0</v>
      </c>
      <c r="F358">
        <v>0</v>
      </c>
      <c r="G358">
        <v>0</v>
      </c>
      <c r="H358">
        <v>0</v>
      </c>
      <c r="I358">
        <v>0</v>
      </c>
      <c r="J358">
        <v>0</v>
      </c>
      <c r="K358">
        <v>0</v>
      </c>
      <c r="L358">
        <v>0</v>
      </c>
      <c r="M358">
        <v>0</v>
      </c>
      <c r="N358">
        <v>0</v>
      </c>
      <c r="O358">
        <v>0</v>
      </c>
      <c r="P358">
        <v>0</v>
      </c>
      <c r="Q358">
        <v>0</v>
      </c>
      <c r="R358">
        <v>0</v>
      </c>
      <c r="S358">
        <v>0</v>
      </c>
      <c r="T358">
        <v>0</v>
      </c>
      <c r="U358">
        <v>0</v>
      </c>
      <c r="V358">
        <v>0</v>
      </c>
      <c r="W358">
        <v>0</v>
      </c>
      <c r="X358">
        <v>0</v>
      </c>
      <c r="Y358">
        <v>0</v>
      </c>
      <c r="Z358">
        <v>0</v>
      </c>
      <c r="AA358">
        <v>0</v>
      </c>
      <c r="AB358">
        <v>0</v>
      </c>
      <c r="AC358">
        <v>0</v>
      </c>
      <c r="AD358">
        <v>0</v>
      </c>
      <c r="AE358">
        <v>0</v>
      </c>
      <c r="AF358">
        <v>0</v>
      </c>
      <c r="AG358">
        <v>0</v>
      </c>
      <c r="AH358">
        <v>0</v>
      </c>
      <c r="AI358">
        <v>0</v>
      </c>
      <c r="AJ358">
        <v>0</v>
      </c>
      <c r="AK358">
        <v>0</v>
      </c>
      <c r="AL358">
        <v>0</v>
      </c>
      <c r="AM358">
        <v>0</v>
      </c>
      <c r="AN358">
        <v>0</v>
      </c>
      <c r="AO358">
        <v>0</v>
      </c>
      <c r="AP358">
        <v>0</v>
      </c>
      <c r="AQ358">
        <v>10</v>
      </c>
      <c r="AR358">
        <v>10</v>
      </c>
      <c r="AS358">
        <v>10</v>
      </c>
      <c r="AT358">
        <v>10</v>
      </c>
      <c r="AU358">
        <v>10</v>
      </c>
      <c r="AV358">
        <v>10</v>
      </c>
      <c r="AW358">
        <v>10</v>
      </c>
      <c r="AX358">
        <v>10</v>
      </c>
      <c r="AY358">
        <v>45</v>
      </c>
      <c r="AZ358">
        <v>45</v>
      </c>
      <c r="BA358">
        <v>45</v>
      </c>
      <c r="BB358">
        <v>45</v>
      </c>
      <c r="BC358">
        <v>45</v>
      </c>
      <c r="BD358">
        <v>45</v>
      </c>
      <c r="BE358">
        <v>45</v>
      </c>
      <c r="BF358">
        <v>45</v>
      </c>
      <c r="BG358">
        <v>0</v>
      </c>
      <c r="BH358">
        <v>0</v>
      </c>
      <c r="BI358">
        <v>0</v>
      </c>
      <c r="BJ358">
        <v>0</v>
      </c>
      <c r="BK358">
        <v>0</v>
      </c>
      <c r="BL358">
        <v>0</v>
      </c>
      <c r="BM358">
        <v>0</v>
      </c>
      <c r="BN358">
        <v>0</v>
      </c>
      <c r="BO358">
        <v>0</v>
      </c>
      <c r="BP358">
        <v>0</v>
      </c>
      <c r="BQ358">
        <v>0</v>
      </c>
      <c r="BR358">
        <v>0</v>
      </c>
      <c r="BS358">
        <v>52</v>
      </c>
      <c r="BT358">
        <v>56</v>
      </c>
    </row>
    <row r="359" spans="1:72" x14ac:dyDescent="0.25">
      <c r="A359">
        <v>477</v>
      </c>
      <c r="B359" t="s">
        <v>532</v>
      </c>
      <c r="C359">
        <v>9.42</v>
      </c>
      <c r="D359">
        <v>25</v>
      </c>
      <c r="E359">
        <v>18.52</v>
      </c>
      <c r="F359">
        <v>15.3</v>
      </c>
      <c r="G359">
        <v>9.64</v>
      </c>
      <c r="H359">
        <v>8.15</v>
      </c>
      <c r="I359">
        <v>0.38</v>
      </c>
      <c r="J359">
        <v>2.0099999999999998</v>
      </c>
      <c r="K359">
        <v>2.83</v>
      </c>
      <c r="L359">
        <v>0</v>
      </c>
      <c r="M359">
        <v>0</v>
      </c>
      <c r="N359">
        <v>0</v>
      </c>
      <c r="O359">
        <v>0</v>
      </c>
      <c r="P359">
        <v>0</v>
      </c>
      <c r="Q359">
        <v>0</v>
      </c>
      <c r="R359">
        <v>17.75</v>
      </c>
      <c r="S359">
        <v>0</v>
      </c>
      <c r="T359">
        <v>0</v>
      </c>
      <c r="U359">
        <v>0</v>
      </c>
      <c r="V359">
        <v>0</v>
      </c>
      <c r="W359">
        <v>0</v>
      </c>
      <c r="X359">
        <v>0</v>
      </c>
      <c r="Y359">
        <v>0</v>
      </c>
      <c r="Z359">
        <v>0</v>
      </c>
      <c r="AA359">
        <v>0</v>
      </c>
      <c r="AB359">
        <v>0</v>
      </c>
      <c r="AC359">
        <v>0</v>
      </c>
      <c r="AD359">
        <v>0</v>
      </c>
      <c r="AE359">
        <v>0</v>
      </c>
      <c r="AF359">
        <v>0</v>
      </c>
      <c r="AG359">
        <v>0</v>
      </c>
      <c r="AH359">
        <v>0</v>
      </c>
      <c r="AI359">
        <v>98.58</v>
      </c>
      <c r="AJ359">
        <v>83</v>
      </c>
      <c r="AK359">
        <v>89.48</v>
      </c>
      <c r="AL359">
        <v>92.7</v>
      </c>
      <c r="AM359">
        <v>98.36</v>
      </c>
      <c r="AN359">
        <v>99.85</v>
      </c>
      <c r="AO359">
        <v>107.62</v>
      </c>
      <c r="AP359">
        <v>105.99</v>
      </c>
      <c r="AQ359">
        <v>87.17</v>
      </c>
      <c r="AR359">
        <v>90</v>
      </c>
      <c r="AS359">
        <v>90</v>
      </c>
      <c r="AT359">
        <v>90</v>
      </c>
      <c r="AU359">
        <v>90</v>
      </c>
      <c r="AV359">
        <v>90</v>
      </c>
      <c r="AW359">
        <v>90</v>
      </c>
      <c r="AX359">
        <v>72.25</v>
      </c>
      <c r="AY359">
        <v>0</v>
      </c>
      <c r="AZ359">
        <v>0</v>
      </c>
      <c r="BA359">
        <v>0</v>
      </c>
      <c r="BB359">
        <v>0</v>
      </c>
      <c r="BC359">
        <v>0</v>
      </c>
      <c r="BD359">
        <v>0</v>
      </c>
      <c r="BE359">
        <v>0</v>
      </c>
      <c r="BF359">
        <v>0</v>
      </c>
      <c r="BG359">
        <v>0</v>
      </c>
      <c r="BH359">
        <v>0</v>
      </c>
      <c r="BI359">
        <v>0</v>
      </c>
      <c r="BJ359">
        <v>0</v>
      </c>
      <c r="BK359">
        <v>0</v>
      </c>
      <c r="BL359">
        <v>0</v>
      </c>
      <c r="BM359">
        <v>0</v>
      </c>
      <c r="BN359">
        <v>0</v>
      </c>
      <c r="BO359">
        <v>18</v>
      </c>
      <c r="BP359">
        <v>0</v>
      </c>
      <c r="BQ359">
        <v>0</v>
      </c>
      <c r="BR359">
        <v>0</v>
      </c>
      <c r="BS359">
        <v>56</v>
      </c>
      <c r="BT359">
        <v>56</v>
      </c>
    </row>
    <row r="360" spans="1:72" x14ac:dyDescent="0.25">
      <c r="A360">
        <v>478</v>
      </c>
      <c r="B360" t="s">
        <v>533</v>
      </c>
      <c r="C360">
        <v>0</v>
      </c>
      <c r="D360">
        <v>0</v>
      </c>
      <c r="E360">
        <v>0</v>
      </c>
      <c r="F360">
        <v>0</v>
      </c>
      <c r="G360">
        <v>0</v>
      </c>
      <c r="H360">
        <v>0</v>
      </c>
      <c r="I360">
        <v>0</v>
      </c>
      <c r="J360">
        <v>0</v>
      </c>
      <c r="K360">
        <v>0</v>
      </c>
      <c r="L360">
        <v>0</v>
      </c>
      <c r="M360">
        <v>0</v>
      </c>
      <c r="N360">
        <v>0</v>
      </c>
      <c r="O360">
        <v>0</v>
      </c>
      <c r="P360">
        <v>0</v>
      </c>
      <c r="Q360">
        <v>0</v>
      </c>
      <c r="R360">
        <v>0</v>
      </c>
      <c r="S360">
        <v>0</v>
      </c>
      <c r="T360">
        <v>0</v>
      </c>
      <c r="U360">
        <v>0</v>
      </c>
      <c r="V360">
        <v>0</v>
      </c>
      <c r="W360">
        <v>0</v>
      </c>
      <c r="X360">
        <v>0</v>
      </c>
      <c r="Y360">
        <v>0</v>
      </c>
      <c r="Z360">
        <v>0</v>
      </c>
      <c r="AA360">
        <v>0</v>
      </c>
      <c r="AB360">
        <v>0</v>
      </c>
      <c r="AC360">
        <v>0</v>
      </c>
      <c r="AD360">
        <v>0</v>
      </c>
      <c r="AE360">
        <v>0</v>
      </c>
      <c r="AF360">
        <v>0</v>
      </c>
      <c r="AG360">
        <v>0</v>
      </c>
      <c r="AH360">
        <v>0</v>
      </c>
      <c r="AI360">
        <v>100</v>
      </c>
      <c r="AJ360">
        <v>100</v>
      </c>
      <c r="AK360">
        <v>100</v>
      </c>
      <c r="AL360">
        <v>100</v>
      </c>
      <c r="AM360">
        <v>100</v>
      </c>
      <c r="AN360">
        <v>100</v>
      </c>
      <c r="AO360">
        <v>100</v>
      </c>
      <c r="AP360">
        <v>100</v>
      </c>
      <c r="AQ360">
        <v>85</v>
      </c>
      <c r="AR360">
        <v>85</v>
      </c>
      <c r="AS360">
        <v>85</v>
      </c>
      <c r="AT360">
        <v>85</v>
      </c>
      <c r="AU360">
        <v>85</v>
      </c>
      <c r="AV360">
        <v>85</v>
      </c>
      <c r="AW360">
        <v>85</v>
      </c>
      <c r="AX360">
        <v>85</v>
      </c>
      <c r="AY360">
        <v>30</v>
      </c>
      <c r="AZ360">
        <v>30</v>
      </c>
      <c r="BA360">
        <v>30</v>
      </c>
      <c r="BB360">
        <v>30</v>
      </c>
      <c r="BC360">
        <v>30</v>
      </c>
      <c r="BD360">
        <v>30</v>
      </c>
      <c r="BE360">
        <v>30</v>
      </c>
      <c r="BF360">
        <v>30</v>
      </c>
      <c r="BG360">
        <v>50</v>
      </c>
      <c r="BH360">
        <v>50</v>
      </c>
      <c r="BI360">
        <v>50</v>
      </c>
      <c r="BJ360">
        <v>50</v>
      </c>
      <c r="BK360">
        <v>50</v>
      </c>
      <c r="BL360">
        <v>50</v>
      </c>
      <c r="BM360">
        <v>50</v>
      </c>
      <c r="BN360">
        <v>50</v>
      </c>
      <c r="BO360">
        <v>0</v>
      </c>
      <c r="BP360">
        <v>0</v>
      </c>
      <c r="BQ360">
        <v>0</v>
      </c>
      <c r="BR360">
        <v>0</v>
      </c>
      <c r="BS360">
        <v>53</v>
      </c>
      <c r="BT360">
        <v>56</v>
      </c>
    </row>
    <row r="361" spans="1:72" x14ac:dyDescent="0.25">
      <c r="A361">
        <v>479</v>
      </c>
      <c r="B361" t="s">
        <v>534</v>
      </c>
      <c r="C361">
        <v>0</v>
      </c>
      <c r="D361">
        <v>0</v>
      </c>
      <c r="E361">
        <v>0</v>
      </c>
      <c r="F361">
        <v>0</v>
      </c>
      <c r="G361">
        <v>0</v>
      </c>
      <c r="H361">
        <v>0</v>
      </c>
      <c r="I361">
        <v>0</v>
      </c>
      <c r="J361">
        <v>0</v>
      </c>
      <c r="K361">
        <v>0</v>
      </c>
      <c r="L361">
        <v>0</v>
      </c>
      <c r="M361">
        <v>0</v>
      </c>
      <c r="N361">
        <v>0</v>
      </c>
      <c r="O361">
        <v>0</v>
      </c>
      <c r="P361">
        <v>0</v>
      </c>
      <c r="Q361">
        <v>0</v>
      </c>
      <c r="R361">
        <v>0</v>
      </c>
      <c r="S361">
        <v>0</v>
      </c>
      <c r="T361">
        <v>0</v>
      </c>
      <c r="U361">
        <v>0</v>
      </c>
      <c r="V361">
        <v>0</v>
      </c>
      <c r="W361">
        <v>0</v>
      </c>
      <c r="X361">
        <v>0</v>
      </c>
      <c r="Y361">
        <v>0</v>
      </c>
      <c r="Z361">
        <v>0</v>
      </c>
      <c r="AA361">
        <v>0</v>
      </c>
      <c r="AB361">
        <v>0</v>
      </c>
      <c r="AC361">
        <v>0</v>
      </c>
      <c r="AD361">
        <v>0</v>
      </c>
      <c r="AE361">
        <v>0</v>
      </c>
      <c r="AF361">
        <v>0</v>
      </c>
      <c r="AG361">
        <v>0</v>
      </c>
      <c r="AH361">
        <v>0</v>
      </c>
      <c r="AI361">
        <v>70</v>
      </c>
      <c r="AJ361">
        <v>70</v>
      </c>
      <c r="AK361">
        <v>70</v>
      </c>
      <c r="AL361">
        <v>70</v>
      </c>
      <c r="AM361">
        <v>70</v>
      </c>
      <c r="AN361">
        <v>70</v>
      </c>
      <c r="AO361">
        <v>70</v>
      </c>
      <c r="AP361">
        <v>70</v>
      </c>
      <c r="AQ361">
        <v>20</v>
      </c>
      <c r="AR361">
        <v>20</v>
      </c>
      <c r="AS361">
        <v>20</v>
      </c>
      <c r="AT361">
        <v>20</v>
      </c>
      <c r="AU361">
        <v>20</v>
      </c>
      <c r="AV361">
        <v>20</v>
      </c>
      <c r="AW361">
        <v>20</v>
      </c>
      <c r="AX361">
        <v>20</v>
      </c>
      <c r="AY361">
        <v>10</v>
      </c>
      <c r="AZ361">
        <v>10</v>
      </c>
      <c r="BA361">
        <v>10</v>
      </c>
      <c r="BB361">
        <v>10</v>
      </c>
      <c r="BC361">
        <v>10</v>
      </c>
      <c r="BD361">
        <v>10</v>
      </c>
      <c r="BE361">
        <v>10</v>
      </c>
      <c r="BF361">
        <v>10</v>
      </c>
      <c r="BG361">
        <v>45</v>
      </c>
      <c r="BH361">
        <v>45</v>
      </c>
      <c r="BI361">
        <v>45</v>
      </c>
      <c r="BJ361">
        <v>45</v>
      </c>
      <c r="BK361">
        <v>45</v>
      </c>
      <c r="BL361">
        <v>45</v>
      </c>
      <c r="BM361">
        <v>45</v>
      </c>
      <c r="BN361">
        <v>45</v>
      </c>
      <c r="BO361">
        <v>0</v>
      </c>
      <c r="BP361">
        <v>0</v>
      </c>
      <c r="BQ361">
        <v>0</v>
      </c>
      <c r="BR361">
        <v>0</v>
      </c>
      <c r="BS361">
        <v>79</v>
      </c>
      <c r="BT361">
        <v>56</v>
      </c>
    </row>
    <row r="362" spans="1:72" x14ac:dyDescent="0.25">
      <c r="A362">
        <v>480</v>
      </c>
      <c r="B362" t="s">
        <v>535</v>
      </c>
      <c r="C362">
        <v>0</v>
      </c>
      <c r="D362">
        <v>0</v>
      </c>
      <c r="E362">
        <v>0</v>
      </c>
      <c r="F362">
        <v>0</v>
      </c>
      <c r="G362">
        <v>0</v>
      </c>
      <c r="H362">
        <v>0</v>
      </c>
      <c r="I362">
        <v>0</v>
      </c>
      <c r="J362">
        <v>0</v>
      </c>
      <c r="K362">
        <v>0</v>
      </c>
      <c r="L362">
        <v>0</v>
      </c>
      <c r="M362">
        <v>0</v>
      </c>
      <c r="N362">
        <v>0</v>
      </c>
      <c r="O362">
        <v>0</v>
      </c>
      <c r="P362">
        <v>0</v>
      </c>
      <c r="Q362">
        <v>0</v>
      </c>
      <c r="R362">
        <v>0</v>
      </c>
      <c r="S362">
        <v>0</v>
      </c>
      <c r="T362">
        <v>0</v>
      </c>
      <c r="U362">
        <v>0</v>
      </c>
      <c r="V362">
        <v>0</v>
      </c>
      <c r="W362">
        <v>0</v>
      </c>
      <c r="X362">
        <v>0</v>
      </c>
      <c r="Y362">
        <v>0</v>
      </c>
      <c r="Z362">
        <v>0</v>
      </c>
      <c r="AA362">
        <v>0</v>
      </c>
      <c r="AB362">
        <v>0</v>
      </c>
      <c r="AC362">
        <v>0</v>
      </c>
      <c r="AD362">
        <v>0</v>
      </c>
      <c r="AE362">
        <v>0</v>
      </c>
      <c r="AF362">
        <v>0</v>
      </c>
      <c r="AG362">
        <v>0</v>
      </c>
      <c r="AH362">
        <v>0</v>
      </c>
      <c r="AI362">
        <v>90</v>
      </c>
      <c r="AJ362">
        <v>90</v>
      </c>
      <c r="AK362">
        <v>90</v>
      </c>
      <c r="AL362">
        <v>90</v>
      </c>
      <c r="AM362">
        <v>90</v>
      </c>
      <c r="AN362">
        <v>90</v>
      </c>
      <c r="AO362">
        <v>90</v>
      </c>
      <c r="AP362">
        <v>90</v>
      </c>
      <c r="AQ362">
        <v>90</v>
      </c>
      <c r="AR362">
        <v>90</v>
      </c>
      <c r="AS362">
        <v>90</v>
      </c>
      <c r="AT362">
        <v>90</v>
      </c>
      <c r="AU362">
        <v>90</v>
      </c>
      <c r="AV362">
        <v>90</v>
      </c>
      <c r="AW362">
        <v>90</v>
      </c>
      <c r="AX362">
        <v>90</v>
      </c>
      <c r="AY362">
        <v>0</v>
      </c>
      <c r="AZ362">
        <v>0</v>
      </c>
      <c r="BA362">
        <v>0</v>
      </c>
      <c r="BB362">
        <v>0</v>
      </c>
      <c r="BC362">
        <v>0</v>
      </c>
      <c r="BD362">
        <v>0</v>
      </c>
      <c r="BE362">
        <v>0</v>
      </c>
      <c r="BF362">
        <v>0</v>
      </c>
      <c r="BG362">
        <v>0</v>
      </c>
      <c r="BH362">
        <v>0</v>
      </c>
      <c r="BI362">
        <v>0</v>
      </c>
      <c r="BJ362">
        <v>0</v>
      </c>
      <c r="BK362">
        <v>0</v>
      </c>
      <c r="BL362">
        <v>0</v>
      </c>
      <c r="BM362">
        <v>0</v>
      </c>
      <c r="BN362">
        <v>0</v>
      </c>
      <c r="BO362">
        <v>0</v>
      </c>
      <c r="BP362">
        <v>0</v>
      </c>
      <c r="BQ362">
        <v>0</v>
      </c>
      <c r="BR362">
        <v>0</v>
      </c>
      <c r="BS362">
        <v>56</v>
      </c>
      <c r="BT362">
        <v>56</v>
      </c>
    </row>
    <row r="363" spans="1:72" x14ac:dyDescent="0.25">
      <c r="A363">
        <v>481</v>
      </c>
      <c r="B363" t="s">
        <v>536</v>
      </c>
      <c r="C363">
        <v>0</v>
      </c>
      <c r="D363">
        <v>0</v>
      </c>
      <c r="E363">
        <v>0</v>
      </c>
      <c r="F363">
        <v>0</v>
      </c>
      <c r="G363">
        <v>0</v>
      </c>
      <c r="H363">
        <v>0</v>
      </c>
      <c r="I363">
        <v>0</v>
      </c>
      <c r="J363">
        <v>0</v>
      </c>
      <c r="K363">
        <v>0</v>
      </c>
      <c r="L363">
        <v>0</v>
      </c>
      <c r="M363">
        <v>0</v>
      </c>
      <c r="N363">
        <v>0</v>
      </c>
      <c r="O363">
        <v>0</v>
      </c>
      <c r="P363">
        <v>0</v>
      </c>
      <c r="Q363">
        <v>0</v>
      </c>
      <c r="R363">
        <v>0</v>
      </c>
      <c r="S363">
        <v>0</v>
      </c>
      <c r="T363">
        <v>0</v>
      </c>
      <c r="U363">
        <v>0</v>
      </c>
      <c r="V363">
        <v>0</v>
      </c>
      <c r="W363">
        <v>0</v>
      </c>
      <c r="X363">
        <v>0</v>
      </c>
      <c r="Y363">
        <v>0</v>
      </c>
      <c r="Z363">
        <v>0</v>
      </c>
      <c r="AA363">
        <v>0</v>
      </c>
      <c r="AB363">
        <v>0</v>
      </c>
      <c r="AC363">
        <v>0</v>
      </c>
      <c r="AD363">
        <v>0</v>
      </c>
      <c r="AE363">
        <v>0</v>
      </c>
      <c r="AF363">
        <v>0</v>
      </c>
      <c r="AG363">
        <v>0</v>
      </c>
      <c r="AH363">
        <v>0</v>
      </c>
      <c r="AI363">
        <v>70</v>
      </c>
      <c r="AJ363">
        <v>70</v>
      </c>
      <c r="AK363">
        <v>70</v>
      </c>
      <c r="AL363">
        <v>70</v>
      </c>
      <c r="AM363">
        <v>70</v>
      </c>
      <c r="AN363">
        <v>70</v>
      </c>
      <c r="AO363">
        <v>70</v>
      </c>
      <c r="AP363">
        <v>70</v>
      </c>
      <c r="AQ363">
        <v>25</v>
      </c>
      <c r="AR363">
        <v>25</v>
      </c>
      <c r="AS363">
        <v>25</v>
      </c>
      <c r="AT363">
        <v>25</v>
      </c>
      <c r="AU363">
        <v>25</v>
      </c>
      <c r="AV363">
        <v>25</v>
      </c>
      <c r="AW363">
        <v>25</v>
      </c>
      <c r="AX363">
        <v>25</v>
      </c>
      <c r="AY363">
        <v>0</v>
      </c>
      <c r="AZ363">
        <v>0</v>
      </c>
      <c r="BA363">
        <v>0</v>
      </c>
      <c r="BB363">
        <v>0</v>
      </c>
      <c r="BC363">
        <v>0</v>
      </c>
      <c r="BD363">
        <v>0</v>
      </c>
      <c r="BE363">
        <v>0</v>
      </c>
      <c r="BF363">
        <v>0</v>
      </c>
      <c r="BG363">
        <v>0</v>
      </c>
      <c r="BH363">
        <v>0</v>
      </c>
      <c r="BI363">
        <v>0</v>
      </c>
      <c r="BJ363">
        <v>0</v>
      </c>
      <c r="BK363">
        <v>0</v>
      </c>
      <c r="BL363">
        <v>0</v>
      </c>
      <c r="BM363">
        <v>0</v>
      </c>
      <c r="BN363">
        <v>0</v>
      </c>
      <c r="BO363">
        <v>0</v>
      </c>
      <c r="BP363">
        <v>0</v>
      </c>
      <c r="BQ363">
        <v>0</v>
      </c>
      <c r="BR363">
        <v>0</v>
      </c>
      <c r="BS363">
        <v>38</v>
      </c>
      <c r="BT363">
        <v>56</v>
      </c>
    </row>
    <row r="364" spans="1:72" x14ac:dyDescent="0.25">
      <c r="A364">
        <v>482</v>
      </c>
      <c r="B364" t="s">
        <v>537</v>
      </c>
      <c r="C364">
        <v>0.17</v>
      </c>
      <c r="D364">
        <v>0</v>
      </c>
      <c r="E364">
        <v>0</v>
      </c>
      <c r="F364">
        <v>0</v>
      </c>
      <c r="G364">
        <v>0</v>
      </c>
      <c r="H364">
        <v>0</v>
      </c>
      <c r="I364">
        <v>0</v>
      </c>
      <c r="J364">
        <v>0</v>
      </c>
      <c r="K364">
        <v>0</v>
      </c>
      <c r="L364">
        <v>0</v>
      </c>
      <c r="M364">
        <v>0</v>
      </c>
      <c r="N364">
        <v>0</v>
      </c>
      <c r="O364">
        <v>0</v>
      </c>
      <c r="P364">
        <v>0</v>
      </c>
      <c r="Q364">
        <v>0</v>
      </c>
      <c r="R364">
        <v>0.68</v>
      </c>
      <c r="S364">
        <v>0</v>
      </c>
      <c r="T364">
        <v>0</v>
      </c>
      <c r="U364">
        <v>0</v>
      </c>
      <c r="V364">
        <v>0</v>
      </c>
      <c r="W364">
        <v>0</v>
      </c>
      <c r="X364">
        <v>0</v>
      </c>
      <c r="Y364">
        <v>0</v>
      </c>
      <c r="Z364">
        <v>0</v>
      </c>
      <c r="AA364">
        <v>0</v>
      </c>
      <c r="AB364">
        <v>0</v>
      </c>
      <c r="AC364">
        <v>0</v>
      </c>
      <c r="AD364">
        <v>0</v>
      </c>
      <c r="AE364">
        <v>0</v>
      </c>
      <c r="AF364">
        <v>0</v>
      </c>
      <c r="AG364">
        <v>0</v>
      </c>
      <c r="AH364">
        <v>0</v>
      </c>
      <c r="AI364">
        <v>89.83</v>
      </c>
      <c r="AJ364">
        <v>90</v>
      </c>
      <c r="AK364">
        <v>90</v>
      </c>
      <c r="AL364">
        <v>90</v>
      </c>
      <c r="AM364">
        <v>90</v>
      </c>
      <c r="AN364">
        <v>90</v>
      </c>
      <c r="AO364">
        <v>90</v>
      </c>
      <c r="AP364">
        <v>90</v>
      </c>
      <c r="AQ364">
        <v>90</v>
      </c>
      <c r="AR364">
        <v>90</v>
      </c>
      <c r="AS364">
        <v>90</v>
      </c>
      <c r="AT364">
        <v>90</v>
      </c>
      <c r="AU364">
        <v>90</v>
      </c>
      <c r="AV364">
        <v>90</v>
      </c>
      <c r="AW364">
        <v>90</v>
      </c>
      <c r="AX364">
        <v>89.32</v>
      </c>
      <c r="AY364">
        <v>0</v>
      </c>
      <c r="AZ364">
        <v>0</v>
      </c>
      <c r="BA364">
        <v>0</v>
      </c>
      <c r="BB364">
        <v>0</v>
      </c>
      <c r="BC364">
        <v>0</v>
      </c>
      <c r="BD364">
        <v>0</v>
      </c>
      <c r="BE364">
        <v>0</v>
      </c>
      <c r="BF364">
        <v>0</v>
      </c>
      <c r="BG364">
        <v>0</v>
      </c>
      <c r="BH364">
        <v>0</v>
      </c>
      <c r="BI364">
        <v>0</v>
      </c>
      <c r="BJ364">
        <v>0</v>
      </c>
      <c r="BK364">
        <v>0</v>
      </c>
      <c r="BL364">
        <v>0</v>
      </c>
      <c r="BM364">
        <v>0</v>
      </c>
      <c r="BN364">
        <v>0</v>
      </c>
      <c r="BO364">
        <v>0</v>
      </c>
      <c r="BP364">
        <v>0</v>
      </c>
      <c r="BQ364">
        <v>0</v>
      </c>
      <c r="BR364">
        <v>0</v>
      </c>
      <c r="BS364">
        <v>56</v>
      </c>
      <c r="BT364">
        <v>56</v>
      </c>
    </row>
    <row r="365" spans="1:72" x14ac:dyDescent="0.25">
      <c r="A365">
        <v>483</v>
      </c>
      <c r="B365" t="s">
        <v>538</v>
      </c>
      <c r="C365">
        <v>0</v>
      </c>
      <c r="D365">
        <v>0</v>
      </c>
      <c r="E365">
        <v>0</v>
      </c>
      <c r="F365">
        <v>0</v>
      </c>
      <c r="G365">
        <v>0</v>
      </c>
      <c r="H365">
        <v>0</v>
      </c>
      <c r="I365">
        <v>0</v>
      </c>
      <c r="J365">
        <v>0</v>
      </c>
      <c r="K365">
        <v>0</v>
      </c>
      <c r="L365">
        <v>0</v>
      </c>
      <c r="M365">
        <v>0</v>
      </c>
      <c r="N365">
        <v>0</v>
      </c>
      <c r="O365">
        <v>0</v>
      </c>
      <c r="P365">
        <v>0</v>
      </c>
      <c r="Q365">
        <v>0</v>
      </c>
      <c r="R365">
        <v>0</v>
      </c>
      <c r="S365">
        <v>0</v>
      </c>
      <c r="T365">
        <v>0</v>
      </c>
      <c r="U365">
        <v>0</v>
      </c>
      <c r="V365">
        <v>0</v>
      </c>
      <c r="W365">
        <v>0</v>
      </c>
      <c r="X365">
        <v>0</v>
      </c>
      <c r="Y365">
        <v>0</v>
      </c>
      <c r="Z365">
        <v>0</v>
      </c>
      <c r="AA365">
        <v>0</v>
      </c>
      <c r="AB365">
        <v>0</v>
      </c>
      <c r="AC365">
        <v>0</v>
      </c>
      <c r="AD365">
        <v>0</v>
      </c>
      <c r="AE365">
        <v>0</v>
      </c>
      <c r="AF365">
        <v>0</v>
      </c>
      <c r="AG365">
        <v>0</v>
      </c>
      <c r="AH365">
        <v>0</v>
      </c>
      <c r="AI365">
        <v>100</v>
      </c>
      <c r="AJ365">
        <v>100</v>
      </c>
      <c r="AK365">
        <v>100</v>
      </c>
      <c r="AL365">
        <v>100</v>
      </c>
      <c r="AM365">
        <v>100</v>
      </c>
      <c r="AN365">
        <v>100</v>
      </c>
      <c r="AO365">
        <v>100</v>
      </c>
      <c r="AP365">
        <v>100</v>
      </c>
      <c r="AQ365">
        <v>100</v>
      </c>
      <c r="AR365">
        <v>100</v>
      </c>
      <c r="AS365">
        <v>100</v>
      </c>
      <c r="AT365">
        <v>100</v>
      </c>
      <c r="AU365">
        <v>100</v>
      </c>
      <c r="AV365">
        <v>100</v>
      </c>
      <c r="AW365">
        <v>100</v>
      </c>
      <c r="AX365">
        <v>100</v>
      </c>
      <c r="AY365">
        <v>12.5</v>
      </c>
      <c r="AZ365">
        <v>12.5</v>
      </c>
      <c r="BA365">
        <v>12.5</v>
      </c>
      <c r="BB365">
        <v>12.5</v>
      </c>
      <c r="BC365">
        <v>12.5</v>
      </c>
      <c r="BD365">
        <v>12.5</v>
      </c>
      <c r="BE365">
        <v>12.5</v>
      </c>
      <c r="BF365">
        <v>12.5</v>
      </c>
      <c r="BG365">
        <v>73.5</v>
      </c>
      <c r="BH365">
        <v>73.5</v>
      </c>
      <c r="BI365">
        <v>73.5</v>
      </c>
      <c r="BJ365">
        <v>73.5</v>
      </c>
      <c r="BK365">
        <v>73.5</v>
      </c>
      <c r="BL365">
        <v>73.5</v>
      </c>
      <c r="BM365">
        <v>73.5</v>
      </c>
      <c r="BN365">
        <v>73.5</v>
      </c>
      <c r="BO365">
        <v>0</v>
      </c>
      <c r="BP365">
        <v>0</v>
      </c>
      <c r="BQ365">
        <v>0</v>
      </c>
      <c r="BR365">
        <v>11</v>
      </c>
      <c r="BS365">
        <v>72</v>
      </c>
      <c r="BT365">
        <v>56</v>
      </c>
    </row>
    <row r="366" spans="1:72" x14ac:dyDescent="0.25">
      <c r="A366">
        <v>484</v>
      </c>
      <c r="B366" t="s">
        <v>539</v>
      </c>
      <c r="C366">
        <v>0</v>
      </c>
      <c r="D366">
        <v>0</v>
      </c>
      <c r="E366">
        <v>0</v>
      </c>
      <c r="F366">
        <v>0</v>
      </c>
      <c r="G366">
        <v>0</v>
      </c>
      <c r="H366">
        <v>0</v>
      </c>
      <c r="I366">
        <v>0</v>
      </c>
      <c r="J366">
        <v>0</v>
      </c>
      <c r="K366">
        <v>0</v>
      </c>
      <c r="L366">
        <v>0</v>
      </c>
      <c r="M366">
        <v>0</v>
      </c>
      <c r="N366">
        <v>0</v>
      </c>
      <c r="O366">
        <v>0</v>
      </c>
      <c r="P366">
        <v>0</v>
      </c>
      <c r="Q366">
        <v>0</v>
      </c>
      <c r="R366">
        <v>0</v>
      </c>
      <c r="S366">
        <v>0</v>
      </c>
      <c r="T366">
        <v>0</v>
      </c>
      <c r="U366">
        <v>0</v>
      </c>
      <c r="V366">
        <v>0</v>
      </c>
      <c r="W366">
        <v>0</v>
      </c>
      <c r="X366">
        <v>0</v>
      </c>
      <c r="Y366">
        <v>0</v>
      </c>
      <c r="Z366">
        <v>0</v>
      </c>
      <c r="AA366">
        <v>0</v>
      </c>
      <c r="AB366">
        <v>0</v>
      </c>
      <c r="AC366">
        <v>0</v>
      </c>
      <c r="AD366">
        <v>0</v>
      </c>
      <c r="AE366">
        <v>0</v>
      </c>
      <c r="AF366">
        <v>0</v>
      </c>
      <c r="AG366">
        <v>0</v>
      </c>
      <c r="AH366">
        <v>0</v>
      </c>
      <c r="AI366">
        <v>100</v>
      </c>
      <c r="AJ366">
        <v>100</v>
      </c>
      <c r="AK366">
        <v>100</v>
      </c>
      <c r="AL366">
        <v>100</v>
      </c>
      <c r="AM366">
        <v>100</v>
      </c>
      <c r="AN366">
        <v>100</v>
      </c>
      <c r="AO366">
        <v>100</v>
      </c>
      <c r="AP366">
        <v>100</v>
      </c>
      <c r="AQ366">
        <v>25</v>
      </c>
      <c r="AR366">
        <v>25</v>
      </c>
      <c r="AS366">
        <v>25</v>
      </c>
      <c r="AT366">
        <v>25</v>
      </c>
      <c r="AU366">
        <v>25</v>
      </c>
      <c r="AV366">
        <v>25</v>
      </c>
      <c r="AW366">
        <v>25</v>
      </c>
      <c r="AX366">
        <v>25</v>
      </c>
      <c r="AY366">
        <v>12.5</v>
      </c>
      <c r="AZ366">
        <v>12.5</v>
      </c>
      <c r="BA366">
        <v>12.5</v>
      </c>
      <c r="BB366">
        <v>12.5</v>
      </c>
      <c r="BC366">
        <v>12.5</v>
      </c>
      <c r="BD366">
        <v>12.5</v>
      </c>
      <c r="BE366">
        <v>12.5</v>
      </c>
      <c r="BF366">
        <v>12.5</v>
      </c>
      <c r="BG366">
        <v>22.5</v>
      </c>
      <c r="BH366">
        <v>22.5</v>
      </c>
      <c r="BI366">
        <v>22.5</v>
      </c>
      <c r="BJ366">
        <v>22.5</v>
      </c>
      <c r="BK366">
        <v>22.5</v>
      </c>
      <c r="BL366">
        <v>22.5</v>
      </c>
      <c r="BM366">
        <v>22.5</v>
      </c>
      <c r="BN366">
        <v>22.5</v>
      </c>
      <c r="BO366">
        <v>0</v>
      </c>
      <c r="BP366">
        <v>0</v>
      </c>
      <c r="BQ366">
        <v>0</v>
      </c>
      <c r="BR366">
        <v>0</v>
      </c>
      <c r="BS366">
        <v>13</v>
      </c>
      <c r="BT366">
        <v>45</v>
      </c>
    </row>
    <row r="367" spans="1:72" x14ac:dyDescent="0.25">
      <c r="A367">
        <v>485</v>
      </c>
      <c r="B367" t="s">
        <v>540</v>
      </c>
      <c r="C367">
        <v>0</v>
      </c>
      <c r="D367">
        <v>0</v>
      </c>
      <c r="E367">
        <v>0</v>
      </c>
      <c r="F367">
        <v>0</v>
      </c>
      <c r="G367">
        <v>0</v>
      </c>
      <c r="H367">
        <v>0</v>
      </c>
      <c r="I367">
        <v>0</v>
      </c>
      <c r="J367">
        <v>0</v>
      </c>
      <c r="K367">
        <v>0</v>
      </c>
      <c r="L367">
        <v>0</v>
      </c>
      <c r="M367">
        <v>0</v>
      </c>
      <c r="N367">
        <v>0</v>
      </c>
      <c r="O367">
        <v>0</v>
      </c>
      <c r="P367">
        <v>0</v>
      </c>
      <c r="Q367">
        <v>0</v>
      </c>
      <c r="R367">
        <v>0</v>
      </c>
      <c r="S367">
        <v>0</v>
      </c>
      <c r="T367">
        <v>0.24</v>
      </c>
      <c r="U367">
        <v>0</v>
      </c>
      <c r="V367">
        <v>0</v>
      </c>
      <c r="W367">
        <v>0</v>
      </c>
      <c r="X367">
        <v>0</v>
      </c>
      <c r="Y367">
        <v>0</v>
      </c>
      <c r="Z367">
        <v>0</v>
      </c>
      <c r="AA367">
        <v>0</v>
      </c>
      <c r="AB367">
        <v>0</v>
      </c>
      <c r="AC367">
        <v>0</v>
      </c>
      <c r="AD367">
        <v>0</v>
      </c>
      <c r="AE367">
        <v>0</v>
      </c>
      <c r="AF367">
        <v>0</v>
      </c>
      <c r="AG367">
        <v>0</v>
      </c>
      <c r="AH367">
        <v>0</v>
      </c>
      <c r="AI367">
        <v>100</v>
      </c>
      <c r="AJ367">
        <v>100</v>
      </c>
      <c r="AK367">
        <v>100</v>
      </c>
      <c r="AL367">
        <v>100</v>
      </c>
      <c r="AM367">
        <v>100</v>
      </c>
      <c r="AN367">
        <v>100</v>
      </c>
      <c r="AO367">
        <v>100</v>
      </c>
      <c r="AP367">
        <v>100</v>
      </c>
      <c r="AQ367">
        <v>25</v>
      </c>
      <c r="AR367">
        <v>25</v>
      </c>
      <c r="AS367">
        <v>25</v>
      </c>
      <c r="AT367">
        <v>25</v>
      </c>
      <c r="AU367">
        <v>25</v>
      </c>
      <c r="AV367">
        <v>25</v>
      </c>
      <c r="AW367">
        <v>25</v>
      </c>
      <c r="AX367">
        <v>25</v>
      </c>
      <c r="AY367">
        <v>12.5</v>
      </c>
      <c r="AZ367">
        <v>12.26</v>
      </c>
      <c r="BA367">
        <v>12.5</v>
      </c>
      <c r="BB367">
        <v>12.5</v>
      </c>
      <c r="BC367">
        <v>12.5</v>
      </c>
      <c r="BD367">
        <v>12.5</v>
      </c>
      <c r="BE367">
        <v>12.5</v>
      </c>
      <c r="BF367">
        <v>12.5</v>
      </c>
      <c r="BG367">
        <v>22.5</v>
      </c>
      <c r="BH367">
        <v>22.5</v>
      </c>
      <c r="BI367">
        <v>22.5</v>
      </c>
      <c r="BJ367">
        <v>22.5</v>
      </c>
      <c r="BK367">
        <v>22.5</v>
      </c>
      <c r="BL367">
        <v>22.5</v>
      </c>
      <c r="BM367">
        <v>22.5</v>
      </c>
      <c r="BN367">
        <v>22.5</v>
      </c>
      <c r="BO367">
        <v>0</v>
      </c>
      <c r="BP367">
        <v>0</v>
      </c>
      <c r="BQ367">
        <v>0</v>
      </c>
      <c r="BR367">
        <v>0</v>
      </c>
      <c r="BS367">
        <v>13</v>
      </c>
      <c r="BT367">
        <v>45</v>
      </c>
    </row>
    <row r="368" spans="1:72" x14ac:dyDescent="0.25">
      <c r="A368">
        <v>486</v>
      </c>
      <c r="B368" t="s">
        <v>541</v>
      </c>
      <c r="C368">
        <v>0.01</v>
      </c>
      <c r="D368">
        <v>0</v>
      </c>
      <c r="E368">
        <v>1.48</v>
      </c>
      <c r="F368">
        <v>0</v>
      </c>
      <c r="G368">
        <v>0</v>
      </c>
      <c r="H368">
        <v>0</v>
      </c>
      <c r="I368">
        <v>0</v>
      </c>
      <c r="J368">
        <v>0</v>
      </c>
      <c r="K368">
        <v>0</v>
      </c>
      <c r="L368">
        <v>0</v>
      </c>
      <c r="M368">
        <v>0</v>
      </c>
      <c r="N368">
        <v>0</v>
      </c>
      <c r="O368">
        <v>0</v>
      </c>
      <c r="P368">
        <v>0</v>
      </c>
      <c r="Q368">
        <v>0</v>
      </c>
      <c r="R368">
        <v>0.18</v>
      </c>
      <c r="S368">
        <v>0</v>
      </c>
      <c r="T368">
        <v>0</v>
      </c>
      <c r="U368">
        <v>0</v>
      </c>
      <c r="V368">
        <v>0</v>
      </c>
      <c r="W368">
        <v>0</v>
      </c>
      <c r="X368">
        <v>0</v>
      </c>
      <c r="Y368">
        <v>0</v>
      </c>
      <c r="Z368">
        <v>0</v>
      </c>
      <c r="AA368">
        <v>0</v>
      </c>
      <c r="AB368">
        <v>0</v>
      </c>
      <c r="AC368">
        <v>0</v>
      </c>
      <c r="AD368">
        <v>0</v>
      </c>
      <c r="AE368">
        <v>0</v>
      </c>
      <c r="AF368">
        <v>0</v>
      </c>
      <c r="AG368">
        <v>0</v>
      </c>
      <c r="AH368">
        <v>0</v>
      </c>
      <c r="AI368">
        <v>108.99</v>
      </c>
      <c r="AJ368">
        <v>109</v>
      </c>
      <c r="AK368">
        <v>107.52</v>
      </c>
      <c r="AL368">
        <v>109</v>
      </c>
      <c r="AM368">
        <v>109</v>
      </c>
      <c r="AN368">
        <v>109</v>
      </c>
      <c r="AO368">
        <v>109</v>
      </c>
      <c r="AP368">
        <v>109</v>
      </c>
      <c r="AQ368">
        <v>25</v>
      </c>
      <c r="AR368">
        <v>25</v>
      </c>
      <c r="AS368">
        <v>25</v>
      </c>
      <c r="AT368">
        <v>25</v>
      </c>
      <c r="AU368">
        <v>25</v>
      </c>
      <c r="AV368">
        <v>25</v>
      </c>
      <c r="AW368">
        <v>25</v>
      </c>
      <c r="AX368">
        <v>24.82</v>
      </c>
      <c r="AY368">
        <v>12.5</v>
      </c>
      <c r="AZ368">
        <v>12.5</v>
      </c>
      <c r="BA368">
        <v>12.5</v>
      </c>
      <c r="BB368">
        <v>12.5</v>
      </c>
      <c r="BC368">
        <v>12.5</v>
      </c>
      <c r="BD368">
        <v>12.5</v>
      </c>
      <c r="BE368">
        <v>12.5</v>
      </c>
      <c r="BF368">
        <v>12.5</v>
      </c>
      <c r="BG368">
        <v>22.5</v>
      </c>
      <c r="BH368">
        <v>22.5</v>
      </c>
      <c r="BI368">
        <v>22.5</v>
      </c>
      <c r="BJ368">
        <v>22.5</v>
      </c>
      <c r="BK368">
        <v>22.5</v>
      </c>
      <c r="BL368">
        <v>22.5</v>
      </c>
      <c r="BM368">
        <v>22.5</v>
      </c>
      <c r="BN368">
        <v>22.5</v>
      </c>
      <c r="BO368">
        <v>9</v>
      </c>
      <c r="BP368">
        <v>0</v>
      </c>
      <c r="BQ368">
        <v>0</v>
      </c>
      <c r="BR368">
        <v>0</v>
      </c>
      <c r="BS368">
        <v>13</v>
      </c>
      <c r="BT368">
        <v>45</v>
      </c>
    </row>
    <row r="369" spans="1:72" x14ac:dyDescent="0.25">
      <c r="A369">
        <v>487</v>
      </c>
      <c r="B369" t="s">
        <v>542</v>
      </c>
      <c r="C369">
        <v>0</v>
      </c>
      <c r="D369">
        <v>0</v>
      </c>
      <c r="E369">
        <v>0</v>
      </c>
      <c r="F369">
        <v>0</v>
      </c>
      <c r="G369">
        <v>0</v>
      </c>
      <c r="H369">
        <v>0</v>
      </c>
      <c r="I369">
        <v>0</v>
      </c>
      <c r="J369">
        <v>0</v>
      </c>
      <c r="K369">
        <v>0</v>
      </c>
      <c r="L369">
        <v>0</v>
      </c>
      <c r="M369">
        <v>0</v>
      </c>
      <c r="N369">
        <v>0</v>
      </c>
      <c r="O369">
        <v>0</v>
      </c>
      <c r="P369">
        <v>0</v>
      </c>
      <c r="Q369">
        <v>0</v>
      </c>
      <c r="R369">
        <v>0</v>
      </c>
      <c r="S369">
        <v>0</v>
      </c>
      <c r="T369">
        <v>0</v>
      </c>
      <c r="U369">
        <v>0</v>
      </c>
      <c r="V369">
        <v>0</v>
      </c>
      <c r="W369">
        <v>0</v>
      </c>
      <c r="X369">
        <v>0</v>
      </c>
      <c r="Y369">
        <v>0</v>
      </c>
      <c r="Z369">
        <v>0</v>
      </c>
      <c r="AA369">
        <v>0</v>
      </c>
      <c r="AB369">
        <v>0</v>
      </c>
      <c r="AC369">
        <v>0</v>
      </c>
      <c r="AD369">
        <v>0</v>
      </c>
      <c r="AE369">
        <v>0</v>
      </c>
      <c r="AF369">
        <v>0</v>
      </c>
      <c r="AG369">
        <v>0</v>
      </c>
      <c r="AH369">
        <v>0</v>
      </c>
      <c r="AI369">
        <v>100</v>
      </c>
      <c r="AJ369">
        <v>100</v>
      </c>
      <c r="AK369">
        <v>100</v>
      </c>
      <c r="AL369">
        <v>100</v>
      </c>
      <c r="AM369">
        <v>100</v>
      </c>
      <c r="AN369">
        <v>100</v>
      </c>
      <c r="AO369">
        <v>100</v>
      </c>
      <c r="AP369">
        <v>100</v>
      </c>
      <c r="AQ369">
        <v>25</v>
      </c>
      <c r="AR369">
        <v>25</v>
      </c>
      <c r="AS369">
        <v>25</v>
      </c>
      <c r="AT369">
        <v>25</v>
      </c>
      <c r="AU369">
        <v>25</v>
      </c>
      <c r="AV369">
        <v>25</v>
      </c>
      <c r="AW369">
        <v>25</v>
      </c>
      <c r="AX369">
        <v>25</v>
      </c>
      <c r="AY369">
        <v>12.5</v>
      </c>
      <c r="AZ369">
        <v>12.5</v>
      </c>
      <c r="BA369">
        <v>12.5</v>
      </c>
      <c r="BB369">
        <v>12.5</v>
      </c>
      <c r="BC369">
        <v>12.5</v>
      </c>
      <c r="BD369">
        <v>12.5</v>
      </c>
      <c r="BE369">
        <v>12.5</v>
      </c>
      <c r="BF369">
        <v>12.5</v>
      </c>
      <c r="BG369">
        <v>22.5</v>
      </c>
      <c r="BH369">
        <v>22.5</v>
      </c>
      <c r="BI369">
        <v>22.5</v>
      </c>
      <c r="BJ369">
        <v>22.5</v>
      </c>
      <c r="BK369">
        <v>22.5</v>
      </c>
      <c r="BL369">
        <v>22.5</v>
      </c>
      <c r="BM369">
        <v>22.5</v>
      </c>
      <c r="BN369">
        <v>22.5</v>
      </c>
      <c r="BO369">
        <v>0</v>
      </c>
      <c r="BP369">
        <v>0</v>
      </c>
      <c r="BQ369">
        <v>0</v>
      </c>
      <c r="BR369">
        <v>0</v>
      </c>
      <c r="BS369">
        <v>13</v>
      </c>
      <c r="BT369">
        <v>45</v>
      </c>
    </row>
    <row r="370" spans="1:72" x14ac:dyDescent="0.25">
      <c r="A370">
        <v>488</v>
      </c>
      <c r="B370" t="s">
        <v>543</v>
      </c>
      <c r="C370">
        <v>0</v>
      </c>
      <c r="D370">
        <v>0</v>
      </c>
      <c r="E370">
        <v>0</v>
      </c>
      <c r="F370">
        <v>0</v>
      </c>
      <c r="G370">
        <v>0</v>
      </c>
      <c r="H370">
        <v>0</v>
      </c>
      <c r="I370">
        <v>0</v>
      </c>
      <c r="J370">
        <v>0</v>
      </c>
      <c r="K370">
        <v>0</v>
      </c>
      <c r="L370">
        <v>0</v>
      </c>
      <c r="M370">
        <v>0</v>
      </c>
      <c r="N370">
        <v>0</v>
      </c>
      <c r="O370">
        <v>0</v>
      </c>
      <c r="P370">
        <v>0</v>
      </c>
      <c r="Q370">
        <v>0</v>
      </c>
      <c r="R370">
        <v>0</v>
      </c>
      <c r="S370">
        <v>0</v>
      </c>
      <c r="T370">
        <v>0</v>
      </c>
      <c r="U370">
        <v>0</v>
      </c>
      <c r="V370">
        <v>0</v>
      </c>
      <c r="W370">
        <v>0</v>
      </c>
      <c r="X370">
        <v>0</v>
      </c>
      <c r="Y370">
        <v>0</v>
      </c>
      <c r="Z370">
        <v>0</v>
      </c>
      <c r="AA370">
        <v>0</v>
      </c>
      <c r="AB370">
        <v>0</v>
      </c>
      <c r="AC370">
        <v>0</v>
      </c>
      <c r="AD370">
        <v>0</v>
      </c>
      <c r="AE370">
        <v>0</v>
      </c>
      <c r="AF370">
        <v>0</v>
      </c>
      <c r="AG370">
        <v>0</v>
      </c>
      <c r="AH370">
        <v>0</v>
      </c>
      <c r="AI370">
        <v>100</v>
      </c>
      <c r="AJ370">
        <v>100</v>
      </c>
      <c r="AK370">
        <v>100</v>
      </c>
      <c r="AL370">
        <v>100</v>
      </c>
      <c r="AM370">
        <v>100</v>
      </c>
      <c r="AN370">
        <v>100</v>
      </c>
      <c r="AO370">
        <v>100</v>
      </c>
      <c r="AP370">
        <v>100</v>
      </c>
      <c r="AQ370">
        <v>25</v>
      </c>
      <c r="AR370">
        <v>25</v>
      </c>
      <c r="AS370">
        <v>25</v>
      </c>
      <c r="AT370">
        <v>25</v>
      </c>
      <c r="AU370">
        <v>25</v>
      </c>
      <c r="AV370">
        <v>25</v>
      </c>
      <c r="AW370">
        <v>25</v>
      </c>
      <c r="AX370">
        <v>25</v>
      </c>
      <c r="AY370">
        <v>12.5</v>
      </c>
      <c r="AZ370">
        <v>12.5</v>
      </c>
      <c r="BA370">
        <v>12.5</v>
      </c>
      <c r="BB370">
        <v>12.5</v>
      </c>
      <c r="BC370">
        <v>12.5</v>
      </c>
      <c r="BD370">
        <v>12.5</v>
      </c>
      <c r="BE370">
        <v>12.5</v>
      </c>
      <c r="BF370">
        <v>12.5</v>
      </c>
      <c r="BG370">
        <v>31.5</v>
      </c>
      <c r="BH370">
        <v>31.5</v>
      </c>
      <c r="BI370">
        <v>31.5</v>
      </c>
      <c r="BJ370">
        <v>31.5</v>
      </c>
      <c r="BK370">
        <v>31.5</v>
      </c>
      <c r="BL370">
        <v>31.5</v>
      </c>
      <c r="BM370">
        <v>31.5</v>
      </c>
      <c r="BN370">
        <v>31.5</v>
      </c>
      <c r="BO370">
        <v>0</v>
      </c>
      <c r="BP370">
        <v>0</v>
      </c>
      <c r="BQ370">
        <v>0</v>
      </c>
      <c r="BR370">
        <v>9</v>
      </c>
      <c r="BS370">
        <v>13</v>
      </c>
      <c r="BT370">
        <v>45</v>
      </c>
    </row>
    <row r="371" spans="1:72" x14ac:dyDescent="0.25">
      <c r="A371">
        <v>489</v>
      </c>
      <c r="B371" t="s">
        <v>544</v>
      </c>
      <c r="C371">
        <v>0</v>
      </c>
      <c r="D371">
        <v>0</v>
      </c>
      <c r="E371">
        <v>0</v>
      </c>
      <c r="F371">
        <v>0</v>
      </c>
      <c r="G371">
        <v>0</v>
      </c>
      <c r="H371">
        <v>0</v>
      </c>
      <c r="I371">
        <v>0</v>
      </c>
      <c r="J371">
        <v>0</v>
      </c>
      <c r="K371">
        <v>0</v>
      </c>
      <c r="L371">
        <v>0</v>
      </c>
      <c r="M371">
        <v>0</v>
      </c>
      <c r="N371">
        <v>0</v>
      </c>
      <c r="O371">
        <v>0</v>
      </c>
      <c r="P371">
        <v>0</v>
      </c>
      <c r="Q371">
        <v>0</v>
      </c>
      <c r="R371">
        <v>0</v>
      </c>
      <c r="S371">
        <v>0</v>
      </c>
      <c r="T371">
        <v>0</v>
      </c>
      <c r="U371">
        <v>0</v>
      </c>
      <c r="V371">
        <v>0</v>
      </c>
      <c r="W371">
        <v>0</v>
      </c>
      <c r="X371">
        <v>0</v>
      </c>
      <c r="Y371">
        <v>0</v>
      </c>
      <c r="Z371">
        <v>0</v>
      </c>
      <c r="AA371">
        <v>0</v>
      </c>
      <c r="AB371">
        <v>0</v>
      </c>
      <c r="AC371">
        <v>0</v>
      </c>
      <c r="AD371">
        <v>0</v>
      </c>
      <c r="AE371">
        <v>0</v>
      </c>
      <c r="AF371">
        <v>0</v>
      </c>
      <c r="AG371">
        <v>0</v>
      </c>
      <c r="AH371">
        <v>0</v>
      </c>
      <c r="AI371">
        <v>100</v>
      </c>
      <c r="AJ371">
        <v>100</v>
      </c>
      <c r="AK371">
        <v>100</v>
      </c>
      <c r="AL371">
        <v>100</v>
      </c>
      <c r="AM371">
        <v>100</v>
      </c>
      <c r="AN371">
        <v>100</v>
      </c>
      <c r="AO371">
        <v>100</v>
      </c>
      <c r="AP371">
        <v>100</v>
      </c>
      <c r="AQ371">
        <v>25</v>
      </c>
      <c r="AR371">
        <v>25</v>
      </c>
      <c r="AS371">
        <v>25</v>
      </c>
      <c r="AT371">
        <v>25</v>
      </c>
      <c r="AU371">
        <v>25</v>
      </c>
      <c r="AV371">
        <v>25</v>
      </c>
      <c r="AW371">
        <v>25</v>
      </c>
      <c r="AX371">
        <v>25</v>
      </c>
      <c r="AY371">
        <v>17.5</v>
      </c>
      <c r="AZ371">
        <v>17.5</v>
      </c>
      <c r="BA371">
        <v>17.5</v>
      </c>
      <c r="BB371">
        <v>17.5</v>
      </c>
      <c r="BC371">
        <v>17.5</v>
      </c>
      <c r="BD371">
        <v>17.5</v>
      </c>
      <c r="BE371">
        <v>17.5</v>
      </c>
      <c r="BF371">
        <v>17.5</v>
      </c>
      <c r="BG371">
        <v>22.5</v>
      </c>
      <c r="BH371">
        <v>22.5</v>
      </c>
      <c r="BI371">
        <v>22.5</v>
      </c>
      <c r="BJ371">
        <v>22.5</v>
      </c>
      <c r="BK371">
        <v>22.5</v>
      </c>
      <c r="BL371">
        <v>22.5</v>
      </c>
      <c r="BM371">
        <v>22.5</v>
      </c>
      <c r="BN371">
        <v>22.5</v>
      </c>
      <c r="BO371">
        <v>0</v>
      </c>
      <c r="BP371">
        <v>0</v>
      </c>
      <c r="BQ371">
        <v>5</v>
      </c>
      <c r="BR371">
        <v>0</v>
      </c>
      <c r="BS371">
        <v>13</v>
      </c>
      <c r="BT371">
        <v>45</v>
      </c>
    </row>
    <row r="372" spans="1:72" x14ac:dyDescent="0.25">
      <c r="A372">
        <v>490</v>
      </c>
      <c r="B372" t="s">
        <v>545</v>
      </c>
      <c r="C372">
        <v>0</v>
      </c>
      <c r="D372">
        <v>0</v>
      </c>
      <c r="E372">
        <v>0</v>
      </c>
      <c r="F372">
        <v>0</v>
      </c>
      <c r="G372">
        <v>0</v>
      </c>
      <c r="H372">
        <v>0</v>
      </c>
      <c r="I372">
        <v>0</v>
      </c>
      <c r="J372">
        <v>0</v>
      </c>
      <c r="K372">
        <v>0</v>
      </c>
      <c r="L372">
        <v>0</v>
      </c>
      <c r="M372">
        <v>0</v>
      </c>
      <c r="N372">
        <v>0</v>
      </c>
      <c r="O372">
        <v>0</v>
      </c>
      <c r="P372">
        <v>0</v>
      </c>
      <c r="Q372">
        <v>0</v>
      </c>
      <c r="R372">
        <v>0</v>
      </c>
      <c r="S372">
        <v>0</v>
      </c>
      <c r="T372">
        <v>0</v>
      </c>
      <c r="U372">
        <v>0</v>
      </c>
      <c r="V372">
        <v>0</v>
      </c>
      <c r="W372">
        <v>0</v>
      </c>
      <c r="X372">
        <v>0</v>
      </c>
      <c r="Y372">
        <v>0</v>
      </c>
      <c r="Z372">
        <v>0</v>
      </c>
      <c r="AA372">
        <v>0</v>
      </c>
      <c r="AB372">
        <v>0</v>
      </c>
      <c r="AC372">
        <v>0</v>
      </c>
      <c r="AD372">
        <v>0</v>
      </c>
      <c r="AE372">
        <v>0</v>
      </c>
      <c r="AF372">
        <v>0</v>
      </c>
      <c r="AG372">
        <v>0</v>
      </c>
      <c r="AH372">
        <v>0</v>
      </c>
      <c r="AI372">
        <v>75</v>
      </c>
      <c r="AJ372">
        <v>75</v>
      </c>
      <c r="AK372">
        <v>75</v>
      </c>
      <c r="AL372">
        <v>75</v>
      </c>
      <c r="AM372">
        <v>75</v>
      </c>
      <c r="AN372">
        <v>75</v>
      </c>
      <c r="AO372">
        <v>75</v>
      </c>
      <c r="AP372">
        <v>75</v>
      </c>
      <c r="AQ372">
        <v>100</v>
      </c>
      <c r="AR372">
        <v>100</v>
      </c>
      <c r="AS372">
        <v>100</v>
      </c>
      <c r="AT372">
        <v>100</v>
      </c>
      <c r="AU372">
        <v>100</v>
      </c>
      <c r="AV372">
        <v>100</v>
      </c>
      <c r="AW372">
        <v>100</v>
      </c>
      <c r="AX372">
        <v>100</v>
      </c>
      <c r="AY372">
        <v>10</v>
      </c>
      <c r="AZ372">
        <v>10</v>
      </c>
      <c r="BA372">
        <v>10</v>
      </c>
      <c r="BB372">
        <v>10</v>
      </c>
      <c r="BC372">
        <v>10</v>
      </c>
      <c r="BD372">
        <v>10</v>
      </c>
      <c r="BE372">
        <v>10</v>
      </c>
      <c r="BF372">
        <v>10</v>
      </c>
      <c r="BG372">
        <v>15</v>
      </c>
      <c r="BH372">
        <v>15</v>
      </c>
      <c r="BI372">
        <v>15</v>
      </c>
      <c r="BJ372">
        <v>15</v>
      </c>
      <c r="BK372">
        <v>15</v>
      </c>
      <c r="BL372">
        <v>15</v>
      </c>
      <c r="BM372">
        <v>15</v>
      </c>
      <c r="BN372">
        <v>15</v>
      </c>
      <c r="BO372">
        <v>0</v>
      </c>
      <c r="BP372">
        <v>0</v>
      </c>
      <c r="BQ372">
        <v>0</v>
      </c>
      <c r="BR372">
        <v>0</v>
      </c>
      <c r="BS372">
        <v>65</v>
      </c>
      <c r="BT372">
        <v>45</v>
      </c>
    </row>
    <row r="373" spans="1:72" x14ac:dyDescent="0.25">
      <c r="A373">
        <v>491</v>
      </c>
      <c r="B373" t="s">
        <v>546</v>
      </c>
      <c r="C373">
        <v>0</v>
      </c>
      <c r="D373">
        <v>0</v>
      </c>
      <c r="E373">
        <v>0</v>
      </c>
      <c r="F373">
        <v>0</v>
      </c>
      <c r="G373">
        <v>0</v>
      </c>
      <c r="H373">
        <v>0</v>
      </c>
      <c r="I373">
        <v>0</v>
      </c>
      <c r="J373">
        <v>0</v>
      </c>
      <c r="K373">
        <v>0</v>
      </c>
      <c r="L373">
        <v>0</v>
      </c>
      <c r="M373">
        <v>0</v>
      </c>
      <c r="N373">
        <v>0</v>
      </c>
      <c r="O373">
        <v>0</v>
      </c>
      <c r="P373">
        <v>0</v>
      </c>
      <c r="Q373">
        <v>0</v>
      </c>
      <c r="R373">
        <v>0</v>
      </c>
      <c r="S373">
        <v>0</v>
      </c>
      <c r="T373">
        <v>0</v>
      </c>
      <c r="U373">
        <v>0</v>
      </c>
      <c r="V373">
        <v>0</v>
      </c>
      <c r="W373">
        <v>0</v>
      </c>
      <c r="X373">
        <v>0</v>
      </c>
      <c r="Y373">
        <v>0</v>
      </c>
      <c r="Z373">
        <v>0</v>
      </c>
      <c r="AA373">
        <v>0</v>
      </c>
      <c r="AB373">
        <v>0</v>
      </c>
      <c r="AC373">
        <v>0</v>
      </c>
      <c r="AD373">
        <v>0</v>
      </c>
      <c r="AE373">
        <v>0</v>
      </c>
      <c r="AF373">
        <v>0</v>
      </c>
      <c r="AG373">
        <v>0</v>
      </c>
      <c r="AH373">
        <v>0</v>
      </c>
      <c r="AI373">
        <v>75</v>
      </c>
      <c r="AJ373">
        <v>75</v>
      </c>
      <c r="AK373">
        <v>75</v>
      </c>
      <c r="AL373">
        <v>75</v>
      </c>
      <c r="AM373">
        <v>75</v>
      </c>
      <c r="AN373">
        <v>75</v>
      </c>
      <c r="AO373">
        <v>75</v>
      </c>
      <c r="AP373">
        <v>75</v>
      </c>
      <c r="AQ373">
        <v>100</v>
      </c>
      <c r="AR373">
        <v>100</v>
      </c>
      <c r="AS373">
        <v>100</v>
      </c>
      <c r="AT373">
        <v>100</v>
      </c>
      <c r="AU373">
        <v>100</v>
      </c>
      <c r="AV373">
        <v>100</v>
      </c>
      <c r="AW373">
        <v>100</v>
      </c>
      <c r="AX373">
        <v>100</v>
      </c>
      <c r="AY373">
        <v>10</v>
      </c>
      <c r="AZ373">
        <v>10</v>
      </c>
      <c r="BA373">
        <v>10</v>
      </c>
      <c r="BB373">
        <v>10</v>
      </c>
      <c r="BC373">
        <v>10</v>
      </c>
      <c r="BD373">
        <v>10</v>
      </c>
      <c r="BE373">
        <v>10</v>
      </c>
      <c r="BF373">
        <v>10</v>
      </c>
      <c r="BG373">
        <v>15</v>
      </c>
      <c r="BH373">
        <v>15</v>
      </c>
      <c r="BI373">
        <v>15</v>
      </c>
      <c r="BJ373">
        <v>15</v>
      </c>
      <c r="BK373">
        <v>15</v>
      </c>
      <c r="BL373">
        <v>15</v>
      </c>
      <c r="BM373">
        <v>15</v>
      </c>
      <c r="BN373">
        <v>15</v>
      </c>
      <c r="BO373">
        <v>0</v>
      </c>
      <c r="BP373">
        <v>0</v>
      </c>
      <c r="BQ373">
        <v>0</v>
      </c>
      <c r="BR373">
        <v>0</v>
      </c>
      <c r="BS373">
        <v>65</v>
      </c>
      <c r="BT373">
        <v>45</v>
      </c>
    </row>
    <row r="374" spans="1:72" x14ac:dyDescent="0.25">
      <c r="A374">
        <v>492</v>
      </c>
      <c r="B374" t="s">
        <v>547</v>
      </c>
      <c r="C374">
        <v>0</v>
      </c>
      <c r="D374">
        <v>0</v>
      </c>
      <c r="E374">
        <v>0</v>
      </c>
      <c r="F374">
        <v>25</v>
      </c>
      <c r="G374">
        <v>0</v>
      </c>
      <c r="H374">
        <v>0</v>
      </c>
      <c r="I374">
        <v>0</v>
      </c>
      <c r="J374">
        <v>0</v>
      </c>
      <c r="K374">
        <v>0</v>
      </c>
      <c r="L374">
        <v>0</v>
      </c>
      <c r="M374">
        <v>0</v>
      </c>
      <c r="N374">
        <v>0</v>
      </c>
      <c r="O374">
        <v>0</v>
      </c>
      <c r="P374">
        <v>0</v>
      </c>
      <c r="Q374">
        <v>0</v>
      </c>
      <c r="R374">
        <v>0</v>
      </c>
      <c r="S374">
        <v>0</v>
      </c>
      <c r="T374">
        <v>0</v>
      </c>
      <c r="U374">
        <v>0</v>
      </c>
      <c r="V374">
        <v>0</v>
      </c>
      <c r="W374">
        <v>0</v>
      </c>
      <c r="X374">
        <v>0</v>
      </c>
      <c r="Y374">
        <v>0</v>
      </c>
      <c r="Z374">
        <v>0</v>
      </c>
      <c r="AA374">
        <v>0</v>
      </c>
      <c r="AB374">
        <v>0</v>
      </c>
      <c r="AC374">
        <v>0</v>
      </c>
      <c r="AD374">
        <v>0</v>
      </c>
      <c r="AE374">
        <v>0</v>
      </c>
      <c r="AF374">
        <v>0.95</v>
      </c>
      <c r="AG374">
        <v>0</v>
      </c>
      <c r="AH374">
        <v>0</v>
      </c>
      <c r="AI374">
        <v>102</v>
      </c>
      <c r="AJ374">
        <v>102</v>
      </c>
      <c r="AK374">
        <v>102</v>
      </c>
      <c r="AL374">
        <v>77</v>
      </c>
      <c r="AM374">
        <v>102</v>
      </c>
      <c r="AN374">
        <v>102</v>
      </c>
      <c r="AO374">
        <v>102</v>
      </c>
      <c r="AP374">
        <v>102</v>
      </c>
      <c r="AQ374">
        <v>12</v>
      </c>
      <c r="AR374">
        <v>12</v>
      </c>
      <c r="AS374">
        <v>12</v>
      </c>
      <c r="AT374">
        <v>12</v>
      </c>
      <c r="AU374">
        <v>12</v>
      </c>
      <c r="AV374">
        <v>12</v>
      </c>
      <c r="AW374">
        <v>12</v>
      </c>
      <c r="AX374">
        <v>12</v>
      </c>
      <c r="AY374">
        <v>0</v>
      </c>
      <c r="AZ374">
        <v>0</v>
      </c>
      <c r="BA374">
        <v>0</v>
      </c>
      <c r="BB374">
        <v>0</v>
      </c>
      <c r="BC374">
        <v>0</v>
      </c>
      <c r="BD374">
        <v>0</v>
      </c>
      <c r="BE374">
        <v>0</v>
      </c>
      <c r="BF374">
        <v>0</v>
      </c>
      <c r="BG374">
        <v>30</v>
      </c>
      <c r="BH374">
        <v>30</v>
      </c>
      <c r="BI374">
        <v>30</v>
      </c>
      <c r="BJ374">
        <v>30</v>
      </c>
      <c r="BK374">
        <v>30</v>
      </c>
      <c r="BL374">
        <v>29.05</v>
      </c>
      <c r="BM374">
        <v>30</v>
      </c>
      <c r="BN374">
        <v>30</v>
      </c>
      <c r="BO374">
        <v>2</v>
      </c>
      <c r="BP374">
        <v>2</v>
      </c>
      <c r="BQ374">
        <v>0</v>
      </c>
      <c r="BR374">
        <v>5</v>
      </c>
      <c r="BS374">
        <v>57</v>
      </c>
      <c r="BT374">
        <v>57</v>
      </c>
    </row>
    <row r="375" spans="1:72" x14ac:dyDescent="0.25">
      <c r="A375">
        <v>493</v>
      </c>
      <c r="B375" t="s">
        <v>548</v>
      </c>
      <c r="C375">
        <v>8.31</v>
      </c>
      <c r="D375">
        <v>10.02</v>
      </c>
      <c r="E375">
        <v>9.9499999999999993</v>
      </c>
      <c r="F375">
        <v>5.69</v>
      </c>
      <c r="G375">
        <v>9.4499999999999993</v>
      </c>
      <c r="H375">
        <v>18.149999999999999</v>
      </c>
      <c r="I375">
        <v>0</v>
      </c>
      <c r="J375">
        <v>3.1</v>
      </c>
      <c r="K375">
        <v>0</v>
      </c>
      <c r="L375">
        <v>0</v>
      </c>
      <c r="M375">
        <v>0</v>
      </c>
      <c r="N375">
        <v>0</v>
      </c>
      <c r="O375">
        <v>0</v>
      </c>
      <c r="P375">
        <v>0</v>
      </c>
      <c r="Q375">
        <v>0</v>
      </c>
      <c r="R375">
        <v>0</v>
      </c>
      <c r="S375">
        <v>0</v>
      </c>
      <c r="T375">
        <v>0</v>
      </c>
      <c r="U375">
        <v>0</v>
      </c>
      <c r="V375">
        <v>0</v>
      </c>
      <c r="W375">
        <v>0</v>
      </c>
      <c r="X375">
        <v>0</v>
      </c>
      <c r="Y375">
        <v>0</v>
      </c>
      <c r="Z375">
        <v>0</v>
      </c>
      <c r="AA375">
        <v>0</v>
      </c>
      <c r="AB375">
        <v>0</v>
      </c>
      <c r="AC375">
        <v>0</v>
      </c>
      <c r="AD375">
        <v>0</v>
      </c>
      <c r="AE375">
        <v>0</v>
      </c>
      <c r="AF375">
        <v>0</v>
      </c>
      <c r="AG375">
        <v>0</v>
      </c>
      <c r="AH375">
        <v>0</v>
      </c>
      <c r="AI375">
        <v>109.69</v>
      </c>
      <c r="AJ375">
        <v>107.98</v>
      </c>
      <c r="AK375">
        <v>108.05</v>
      </c>
      <c r="AL375">
        <v>112.31</v>
      </c>
      <c r="AM375">
        <v>108.55</v>
      </c>
      <c r="AN375">
        <v>99.85</v>
      </c>
      <c r="AO375">
        <v>118</v>
      </c>
      <c r="AP375">
        <v>114.9</v>
      </c>
      <c r="AQ375">
        <v>10</v>
      </c>
      <c r="AR375">
        <v>10</v>
      </c>
      <c r="AS375">
        <v>10</v>
      </c>
      <c r="AT375">
        <v>10</v>
      </c>
      <c r="AU375">
        <v>10</v>
      </c>
      <c r="AV375">
        <v>10</v>
      </c>
      <c r="AW375">
        <v>10</v>
      </c>
      <c r="AX375">
        <v>10</v>
      </c>
      <c r="AY375">
        <v>0</v>
      </c>
      <c r="AZ375">
        <v>0</v>
      </c>
      <c r="BA375">
        <v>0</v>
      </c>
      <c r="BB375">
        <v>0</v>
      </c>
      <c r="BC375">
        <v>0</v>
      </c>
      <c r="BD375">
        <v>0</v>
      </c>
      <c r="BE375">
        <v>0</v>
      </c>
      <c r="BF375">
        <v>0</v>
      </c>
      <c r="BG375">
        <v>25</v>
      </c>
      <c r="BH375">
        <v>25</v>
      </c>
      <c r="BI375">
        <v>25</v>
      </c>
      <c r="BJ375">
        <v>25</v>
      </c>
      <c r="BK375">
        <v>25</v>
      </c>
      <c r="BL375">
        <v>25</v>
      </c>
      <c r="BM375">
        <v>25</v>
      </c>
      <c r="BN375">
        <v>25</v>
      </c>
      <c r="BO375">
        <v>18</v>
      </c>
      <c r="BP375">
        <v>0</v>
      </c>
      <c r="BQ375">
        <v>0</v>
      </c>
      <c r="BR375">
        <v>0</v>
      </c>
      <c r="BS375">
        <v>57</v>
      </c>
      <c r="BT375">
        <v>57</v>
      </c>
    </row>
    <row r="376" spans="1:72" x14ac:dyDescent="0.25">
      <c r="A376">
        <v>494</v>
      </c>
      <c r="B376" t="s">
        <v>549</v>
      </c>
      <c r="C376">
        <v>0</v>
      </c>
      <c r="D376">
        <v>0</v>
      </c>
      <c r="E376">
        <v>0</v>
      </c>
      <c r="F376">
        <v>0</v>
      </c>
      <c r="G376">
        <v>0</v>
      </c>
      <c r="H376">
        <v>0</v>
      </c>
      <c r="I376">
        <v>0</v>
      </c>
      <c r="J376">
        <v>0</v>
      </c>
      <c r="K376">
        <v>0</v>
      </c>
      <c r="L376">
        <v>0</v>
      </c>
      <c r="M376">
        <v>0</v>
      </c>
      <c r="N376">
        <v>0</v>
      </c>
      <c r="O376">
        <v>0</v>
      </c>
      <c r="P376">
        <v>0</v>
      </c>
      <c r="Q376">
        <v>0</v>
      </c>
      <c r="R376">
        <v>0</v>
      </c>
      <c r="S376">
        <v>0</v>
      </c>
      <c r="T376">
        <v>0</v>
      </c>
      <c r="U376">
        <v>0</v>
      </c>
      <c r="V376">
        <v>0</v>
      </c>
      <c r="W376">
        <v>0</v>
      </c>
      <c r="X376">
        <v>0</v>
      </c>
      <c r="Y376">
        <v>0</v>
      </c>
      <c r="Z376">
        <v>0</v>
      </c>
      <c r="AA376">
        <v>0</v>
      </c>
      <c r="AB376">
        <v>0</v>
      </c>
      <c r="AC376">
        <v>0</v>
      </c>
      <c r="AD376">
        <v>0</v>
      </c>
      <c r="AE376">
        <v>0</v>
      </c>
      <c r="AF376">
        <v>0</v>
      </c>
      <c r="AG376">
        <v>0</v>
      </c>
      <c r="AH376">
        <v>0</v>
      </c>
      <c r="AI376">
        <v>19.5</v>
      </c>
      <c r="AJ376">
        <v>19.5</v>
      </c>
      <c r="AK376">
        <v>19.5</v>
      </c>
      <c r="AL376">
        <v>19.5</v>
      </c>
      <c r="AM376">
        <v>19.5</v>
      </c>
      <c r="AN376">
        <v>19.5</v>
      </c>
      <c r="AO376">
        <v>19.5</v>
      </c>
      <c r="AP376">
        <v>19.5</v>
      </c>
      <c r="AQ376">
        <v>0</v>
      </c>
      <c r="AR376">
        <v>0</v>
      </c>
      <c r="AS376">
        <v>0</v>
      </c>
      <c r="AT376">
        <v>0</v>
      </c>
      <c r="AU376">
        <v>0</v>
      </c>
      <c r="AV376">
        <v>0</v>
      </c>
      <c r="AW376">
        <v>0</v>
      </c>
      <c r="AX376">
        <v>0</v>
      </c>
      <c r="AY376">
        <v>0</v>
      </c>
      <c r="AZ376">
        <v>0</v>
      </c>
      <c r="BA376">
        <v>0</v>
      </c>
      <c r="BB376">
        <v>0</v>
      </c>
      <c r="BC376">
        <v>0</v>
      </c>
      <c r="BD376">
        <v>0</v>
      </c>
      <c r="BE376">
        <v>0</v>
      </c>
      <c r="BF376">
        <v>0</v>
      </c>
      <c r="BG376">
        <v>0</v>
      </c>
      <c r="BH376">
        <v>0</v>
      </c>
      <c r="BI376">
        <v>0</v>
      </c>
      <c r="BJ376">
        <v>0</v>
      </c>
      <c r="BK376">
        <v>0</v>
      </c>
      <c r="BL376">
        <v>0</v>
      </c>
      <c r="BM376">
        <v>0</v>
      </c>
      <c r="BN376">
        <v>0</v>
      </c>
      <c r="BO376">
        <v>2</v>
      </c>
      <c r="BP376">
        <v>0</v>
      </c>
      <c r="BQ376">
        <v>0</v>
      </c>
      <c r="BR376">
        <v>0</v>
      </c>
      <c r="BS376">
        <v>165</v>
      </c>
      <c r="BT376">
        <v>57</v>
      </c>
    </row>
    <row r="377" spans="1:72" x14ac:dyDescent="0.25">
      <c r="A377">
        <v>495</v>
      </c>
      <c r="B377" t="s">
        <v>550</v>
      </c>
      <c r="C377">
        <v>0</v>
      </c>
      <c r="D377">
        <v>0</v>
      </c>
      <c r="E377">
        <v>0</v>
      </c>
      <c r="F377">
        <v>0</v>
      </c>
      <c r="G377">
        <v>0</v>
      </c>
      <c r="H377">
        <v>0</v>
      </c>
      <c r="I377">
        <v>0</v>
      </c>
      <c r="J377">
        <v>0</v>
      </c>
      <c r="K377">
        <v>0</v>
      </c>
      <c r="L377">
        <v>0</v>
      </c>
      <c r="M377">
        <v>0</v>
      </c>
      <c r="N377">
        <v>0</v>
      </c>
      <c r="O377">
        <v>0</v>
      </c>
      <c r="P377">
        <v>0</v>
      </c>
      <c r="Q377">
        <v>0</v>
      </c>
      <c r="R377">
        <v>0</v>
      </c>
      <c r="S377">
        <v>0</v>
      </c>
      <c r="T377">
        <v>0</v>
      </c>
      <c r="U377">
        <v>0</v>
      </c>
      <c r="V377">
        <v>0</v>
      </c>
      <c r="W377">
        <v>0</v>
      </c>
      <c r="X377">
        <v>0</v>
      </c>
      <c r="Y377">
        <v>0</v>
      </c>
      <c r="Z377">
        <v>0</v>
      </c>
      <c r="AA377">
        <v>0</v>
      </c>
      <c r="AB377">
        <v>0</v>
      </c>
      <c r="AC377">
        <v>0</v>
      </c>
      <c r="AD377">
        <v>0</v>
      </c>
      <c r="AE377">
        <v>0</v>
      </c>
      <c r="AF377">
        <v>0</v>
      </c>
      <c r="AG377">
        <v>0</v>
      </c>
      <c r="AH377">
        <v>0</v>
      </c>
      <c r="AI377">
        <v>0</v>
      </c>
      <c r="AJ377">
        <v>0</v>
      </c>
      <c r="AK377">
        <v>0</v>
      </c>
      <c r="AL377">
        <v>0</v>
      </c>
      <c r="AM377">
        <v>0</v>
      </c>
      <c r="AN377">
        <v>0</v>
      </c>
      <c r="AO377">
        <v>0</v>
      </c>
      <c r="AP377">
        <v>0</v>
      </c>
      <c r="AQ377">
        <v>60</v>
      </c>
      <c r="AR377">
        <v>60</v>
      </c>
      <c r="AS377">
        <v>60</v>
      </c>
      <c r="AT377">
        <v>60</v>
      </c>
      <c r="AU377">
        <v>60</v>
      </c>
      <c r="AV377">
        <v>60</v>
      </c>
      <c r="AW377">
        <v>60</v>
      </c>
      <c r="AX377">
        <v>60</v>
      </c>
      <c r="AY377">
        <v>14.5</v>
      </c>
      <c r="AZ377">
        <v>14.5</v>
      </c>
      <c r="BA377">
        <v>14.5</v>
      </c>
      <c r="BB377">
        <v>14.5</v>
      </c>
      <c r="BC377">
        <v>14.5</v>
      </c>
      <c r="BD377">
        <v>14.5</v>
      </c>
      <c r="BE377">
        <v>14.5</v>
      </c>
      <c r="BF377">
        <v>14.5</v>
      </c>
      <c r="BG377">
        <v>0</v>
      </c>
      <c r="BH377">
        <v>0</v>
      </c>
      <c r="BI377">
        <v>0</v>
      </c>
      <c r="BJ377">
        <v>0</v>
      </c>
      <c r="BK377">
        <v>0</v>
      </c>
      <c r="BL377">
        <v>0</v>
      </c>
      <c r="BM377">
        <v>0</v>
      </c>
      <c r="BN377">
        <v>0</v>
      </c>
      <c r="BO377">
        <v>0</v>
      </c>
      <c r="BP377">
        <v>0</v>
      </c>
      <c r="BQ377">
        <v>2</v>
      </c>
      <c r="BR377">
        <v>0</v>
      </c>
      <c r="BS377">
        <v>59</v>
      </c>
      <c r="BT377">
        <v>57</v>
      </c>
    </row>
    <row r="378" spans="1:72" x14ac:dyDescent="0.25">
      <c r="A378">
        <v>497</v>
      </c>
      <c r="B378" t="s">
        <v>551</v>
      </c>
      <c r="C378">
        <v>0</v>
      </c>
      <c r="D378">
        <v>0</v>
      </c>
      <c r="E378">
        <v>0</v>
      </c>
      <c r="F378">
        <v>0</v>
      </c>
      <c r="G378">
        <v>0</v>
      </c>
      <c r="H378">
        <v>0</v>
      </c>
      <c r="I378">
        <v>0</v>
      </c>
      <c r="J378">
        <v>0</v>
      </c>
      <c r="K378">
        <v>0</v>
      </c>
      <c r="L378">
        <v>0</v>
      </c>
      <c r="M378">
        <v>0</v>
      </c>
      <c r="N378">
        <v>0</v>
      </c>
      <c r="O378">
        <v>0</v>
      </c>
      <c r="P378">
        <v>0</v>
      </c>
      <c r="Q378">
        <v>0</v>
      </c>
      <c r="R378">
        <v>0</v>
      </c>
      <c r="S378">
        <v>0</v>
      </c>
      <c r="T378">
        <v>0</v>
      </c>
      <c r="U378">
        <v>0</v>
      </c>
      <c r="V378">
        <v>0</v>
      </c>
      <c r="W378">
        <v>0</v>
      </c>
      <c r="X378">
        <v>0</v>
      </c>
      <c r="Y378">
        <v>0</v>
      </c>
      <c r="Z378">
        <v>0</v>
      </c>
      <c r="AA378">
        <v>0</v>
      </c>
      <c r="AB378">
        <v>0</v>
      </c>
      <c r="AC378">
        <v>0</v>
      </c>
      <c r="AD378">
        <v>0</v>
      </c>
      <c r="AE378">
        <v>0</v>
      </c>
      <c r="AF378">
        <v>0</v>
      </c>
      <c r="AG378">
        <v>0</v>
      </c>
      <c r="AH378">
        <v>0</v>
      </c>
      <c r="AI378">
        <v>5</v>
      </c>
      <c r="AJ378">
        <v>5</v>
      </c>
      <c r="AK378">
        <v>5</v>
      </c>
      <c r="AL378">
        <v>5</v>
      </c>
      <c r="AM378">
        <v>5</v>
      </c>
      <c r="AN378">
        <v>5</v>
      </c>
      <c r="AO378">
        <v>5</v>
      </c>
      <c r="AP378">
        <v>5</v>
      </c>
      <c r="AQ378">
        <v>100</v>
      </c>
      <c r="AR378">
        <v>100</v>
      </c>
      <c r="AS378">
        <v>100</v>
      </c>
      <c r="AT378">
        <v>100</v>
      </c>
      <c r="AU378">
        <v>100</v>
      </c>
      <c r="AV378">
        <v>100</v>
      </c>
      <c r="AW378">
        <v>100</v>
      </c>
      <c r="AX378">
        <v>100</v>
      </c>
      <c r="AY378">
        <v>12.5</v>
      </c>
      <c r="AZ378">
        <v>12.5</v>
      </c>
      <c r="BA378">
        <v>12.5</v>
      </c>
      <c r="BB378">
        <v>12.5</v>
      </c>
      <c r="BC378">
        <v>12.5</v>
      </c>
      <c r="BD378">
        <v>12.5</v>
      </c>
      <c r="BE378">
        <v>12.5</v>
      </c>
      <c r="BF378">
        <v>12.5</v>
      </c>
      <c r="BG378">
        <v>100</v>
      </c>
      <c r="BH378">
        <v>100</v>
      </c>
      <c r="BI378">
        <v>100</v>
      </c>
      <c r="BJ378">
        <v>100</v>
      </c>
      <c r="BK378">
        <v>100</v>
      </c>
      <c r="BL378">
        <v>100</v>
      </c>
      <c r="BM378">
        <v>100</v>
      </c>
      <c r="BN378">
        <v>100</v>
      </c>
      <c r="BO378">
        <v>0</v>
      </c>
      <c r="BP378">
        <v>0</v>
      </c>
      <c r="BQ378">
        <v>0</v>
      </c>
      <c r="BR378">
        <v>0</v>
      </c>
      <c r="BS378">
        <v>51</v>
      </c>
      <c r="BT378">
        <v>51</v>
      </c>
    </row>
    <row r="379" spans="1:72" x14ac:dyDescent="0.25">
      <c r="A379">
        <v>498</v>
      </c>
      <c r="B379" t="s">
        <v>552</v>
      </c>
      <c r="C379">
        <v>0</v>
      </c>
      <c r="D379">
        <v>0</v>
      </c>
      <c r="E379">
        <v>0</v>
      </c>
      <c r="F379">
        <v>0</v>
      </c>
      <c r="G379">
        <v>0</v>
      </c>
      <c r="H379">
        <v>0</v>
      </c>
      <c r="I379">
        <v>0</v>
      </c>
      <c r="J379">
        <v>0</v>
      </c>
      <c r="K379">
        <v>0</v>
      </c>
      <c r="L379">
        <v>0</v>
      </c>
      <c r="M379">
        <v>0</v>
      </c>
      <c r="N379">
        <v>0</v>
      </c>
      <c r="O379">
        <v>0</v>
      </c>
      <c r="P379">
        <v>0</v>
      </c>
      <c r="Q379">
        <v>0</v>
      </c>
      <c r="R379">
        <v>1.1000000000000001</v>
      </c>
      <c r="S379">
        <v>0</v>
      </c>
      <c r="T379">
        <v>0</v>
      </c>
      <c r="U379">
        <v>0</v>
      </c>
      <c r="V379">
        <v>0</v>
      </c>
      <c r="W379">
        <v>0</v>
      </c>
      <c r="X379">
        <v>0</v>
      </c>
      <c r="Y379">
        <v>0</v>
      </c>
      <c r="Z379">
        <v>0</v>
      </c>
      <c r="AA379">
        <v>25</v>
      </c>
      <c r="AB379">
        <v>0</v>
      </c>
      <c r="AC379">
        <v>0</v>
      </c>
      <c r="AD379">
        <v>0</v>
      </c>
      <c r="AE379">
        <v>0</v>
      </c>
      <c r="AF379">
        <v>25</v>
      </c>
      <c r="AG379">
        <v>0</v>
      </c>
      <c r="AH379">
        <v>0</v>
      </c>
      <c r="AI379">
        <v>5</v>
      </c>
      <c r="AJ379">
        <v>5</v>
      </c>
      <c r="AK379">
        <v>5</v>
      </c>
      <c r="AL379">
        <v>5</v>
      </c>
      <c r="AM379">
        <v>5</v>
      </c>
      <c r="AN379">
        <v>5</v>
      </c>
      <c r="AO379">
        <v>5</v>
      </c>
      <c r="AP379">
        <v>5</v>
      </c>
      <c r="AQ379">
        <v>102</v>
      </c>
      <c r="AR379">
        <v>102</v>
      </c>
      <c r="AS379">
        <v>102</v>
      </c>
      <c r="AT379">
        <v>102</v>
      </c>
      <c r="AU379">
        <v>102</v>
      </c>
      <c r="AV379">
        <v>102</v>
      </c>
      <c r="AW379">
        <v>102</v>
      </c>
      <c r="AX379">
        <v>100.9</v>
      </c>
      <c r="AY379">
        <v>12.5</v>
      </c>
      <c r="AZ379">
        <v>12.5</v>
      </c>
      <c r="BA379">
        <v>12.5</v>
      </c>
      <c r="BB379">
        <v>12.5</v>
      </c>
      <c r="BC379">
        <v>12.5</v>
      </c>
      <c r="BD379">
        <v>12.5</v>
      </c>
      <c r="BE379">
        <v>12.5</v>
      </c>
      <c r="BF379">
        <v>12.5</v>
      </c>
      <c r="BG379">
        <v>80</v>
      </c>
      <c r="BH379">
        <v>105</v>
      </c>
      <c r="BI379">
        <v>105</v>
      </c>
      <c r="BJ379">
        <v>105</v>
      </c>
      <c r="BK379">
        <v>105</v>
      </c>
      <c r="BL379">
        <v>80</v>
      </c>
      <c r="BM379">
        <v>105</v>
      </c>
      <c r="BN379">
        <v>105</v>
      </c>
      <c r="BO379">
        <v>0</v>
      </c>
      <c r="BP379">
        <v>2</v>
      </c>
      <c r="BQ379">
        <v>0</v>
      </c>
      <c r="BR379">
        <v>5</v>
      </c>
      <c r="BS379">
        <v>51</v>
      </c>
      <c r="BT379">
        <v>51</v>
      </c>
    </row>
    <row r="380" spans="1:72" x14ac:dyDescent="0.25">
      <c r="A380">
        <v>499</v>
      </c>
      <c r="B380" t="s">
        <v>553</v>
      </c>
      <c r="C380">
        <v>0</v>
      </c>
      <c r="D380">
        <v>0</v>
      </c>
      <c r="E380">
        <v>0</v>
      </c>
      <c r="F380">
        <v>0</v>
      </c>
      <c r="G380">
        <v>0</v>
      </c>
      <c r="H380">
        <v>0</v>
      </c>
      <c r="I380">
        <v>0</v>
      </c>
      <c r="J380">
        <v>0</v>
      </c>
      <c r="K380">
        <v>0</v>
      </c>
      <c r="L380">
        <v>0</v>
      </c>
      <c r="M380">
        <v>0</v>
      </c>
      <c r="N380">
        <v>0</v>
      </c>
      <c r="O380">
        <v>0</v>
      </c>
      <c r="P380">
        <v>0</v>
      </c>
      <c r="Q380">
        <v>0</v>
      </c>
      <c r="R380">
        <v>5.47</v>
      </c>
      <c r="S380">
        <v>0</v>
      </c>
      <c r="T380">
        <v>0</v>
      </c>
      <c r="U380">
        <v>0</v>
      </c>
      <c r="V380">
        <v>0</v>
      </c>
      <c r="W380">
        <v>0</v>
      </c>
      <c r="X380">
        <v>0</v>
      </c>
      <c r="Y380">
        <v>0</v>
      </c>
      <c r="Z380">
        <v>0</v>
      </c>
      <c r="AA380">
        <v>25</v>
      </c>
      <c r="AB380">
        <v>0</v>
      </c>
      <c r="AC380">
        <v>0</v>
      </c>
      <c r="AD380">
        <v>0</v>
      </c>
      <c r="AE380">
        <v>0</v>
      </c>
      <c r="AF380">
        <v>25</v>
      </c>
      <c r="AG380">
        <v>0</v>
      </c>
      <c r="AH380">
        <v>0</v>
      </c>
      <c r="AI380">
        <v>5</v>
      </c>
      <c r="AJ380">
        <v>5</v>
      </c>
      <c r="AK380">
        <v>5</v>
      </c>
      <c r="AL380">
        <v>5</v>
      </c>
      <c r="AM380">
        <v>5</v>
      </c>
      <c r="AN380">
        <v>5</v>
      </c>
      <c r="AO380">
        <v>5</v>
      </c>
      <c r="AP380">
        <v>5</v>
      </c>
      <c r="AQ380">
        <v>100</v>
      </c>
      <c r="AR380">
        <v>100</v>
      </c>
      <c r="AS380">
        <v>100</v>
      </c>
      <c r="AT380">
        <v>100</v>
      </c>
      <c r="AU380">
        <v>100</v>
      </c>
      <c r="AV380">
        <v>100</v>
      </c>
      <c r="AW380">
        <v>100</v>
      </c>
      <c r="AX380">
        <v>94.53</v>
      </c>
      <c r="AY380">
        <v>12.5</v>
      </c>
      <c r="AZ380">
        <v>12.5</v>
      </c>
      <c r="BA380">
        <v>12.5</v>
      </c>
      <c r="BB380">
        <v>12.5</v>
      </c>
      <c r="BC380">
        <v>12.5</v>
      </c>
      <c r="BD380">
        <v>12.5</v>
      </c>
      <c r="BE380">
        <v>12.5</v>
      </c>
      <c r="BF380">
        <v>12.5</v>
      </c>
      <c r="BG380">
        <v>90</v>
      </c>
      <c r="BH380">
        <v>115</v>
      </c>
      <c r="BI380">
        <v>115</v>
      </c>
      <c r="BJ380">
        <v>115</v>
      </c>
      <c r="BK380">
        <v>115</v>
      </c>
      <c r="BL380">
        <v>90</v>
      </c>
      <c r="BM380">
        <v>115</v>
      </c>
      <c r="BN380">
        <v>115</v>
      </c>
      <c r="BO380">
        <v>0</v>
      </c>
      <c r="BP380">
        <v>0</v>
      </c>
      <c r="BQ380">
        <v>0</v>
      </c>
      <c r="BR380">
        <v>15</v>
      </c>
      <c r="BS380">
        <v>51</v>
      </c>
      <c r="BT380">
        <v>51</v>
      </c>
    </row>
    <row r="381" spans="1:72" x14ac:dyDescent="0.25">
      <c r="A381">
        <v>500</v>
      </c>
      <c r="B381" t="s">
        <v>554</v>
      </c>
      <c r="C381">
        <v>0</v>
      </c>
      <c r="D381">
        <v>0</v>
      </c>
      <c r="E381">
        <v>0</v>
      </c>
      <c r="F381">
        <v>0</v>
      </c>
      <c r="G381">
        <v>0</v>
      </c>
      <c r="H381">
        <v>0</v>
      </c>
      <c r="I381">
        <v>0</v>
      </c>
      <c r="J381">
        <v>0</v>
      </c>
      <c r="K381">
        <v>0</v>
      </c>
      <c r="L381">
        <v>0</v>
      </c>
      <c r="M381">
        <v>0</v>
      </c>
      <c r="N381">
        <v>0</v>
      </c>
      <c r="O381">
        <v>0</v>
      </c>
      <c r="P381">
        <v>0</v>
      </c>
      <c r="Q381">
        <v>0</v>
      </c>
      <c r="R381">
        <v>0</v>
      </c>
      <c r="S381">
        <v>0</v>
      </c>
      <c r="T381">
        <v>0</v>
      </c>
      <c r="U381">
        <v>0</v>
      </c>
      <c r="V381">
        <v>0</v>
      </c>
      <c r="W381">
        <v>0</v>
      </c>
      <c r="X381">
        <v>0</v>
      </c>
      <c r="Y381">
        <v>0</v>
      </c>
      <c r="Z381">
        <v>0</v>
      </c>
      <c r="AA381">
        <v>0</v>
      </c>
      <c r="AB381">
        <v>0</v>
      </c>
      <c r="AC381">
        <v>0</v>
      </c>
      <c r="AD381">
        <v>0</v>
      </c>
      <c r="AE381">
        <v>0</v>
      </c>
      <c r="AF381">
        <v>0</v>
      </c>
      <c r="AG381">
        <v>0</v>
      </c>
      <c r="AH381">
        <v>0</v>
      </c>
      <c r="AI381">
        <v>70</v>
      </c>
      <c r="AJ381">
        <v>70</v>
      </c>
      <c r="AK381">
        <v>70</v>
      </c>
      <c r="AL381">
        <v>70</v>
      </c>
      <c r="AM381">
        <v>70</v>
      </c>
      <c r="AN381">
        <v>70</v>
      </c>
      <c r="AO381">
        <v>70</v>
      </c>
      <c r="AP381">
        <v>70</v>
      </c>
      <c r="AQ381">
        <v>20</v>
      </c>
      <c r="AR381">
        <v>20</v>
      </c>
      <c r="AS381">
        <v>20</v>
      </c>
      <c r="AT381">
        <v>20</v>
      </c>
      <c r="AU381">
        <v>20</v>
      </c>
      <c r="AV381">
        <v>20</v>
      </c>
      <c r="AW381">
        <v>20</v>
      </c>
      <c r="AX381">
        <v>20</v>
      </c>
      <c r="AY381">
        <v>10</v>
      </c>
      <c r="AZ381">
        <v>10</v>
      </c>
      <c r="BA381">
        <v>10</v>
      </c>
      <c r="BB381">
        <v>10</v>
      </c>
      <c r="BC381">
        <v>10</v>
      </c>
      <c r="BD381">
        <v>10</v>
      </c>
      <c r="BE381">
        <v>10</v>
      </c>
      <c r="BF381">
        <v>10</v>
      </c>
      <c r="BG381">
        <v>45</v>
      </c>
      <c r="BH381">
        <v>45</v>
      </c>
      <c r="BI381">
        <v>45</v>
      </c>
      <c r="BJ381">
        <v>45</v>
      </c>
      <c r="BK381">
        <v>45</v>
      </c>
      <c r="BL381">
        <v>45</v>
      </c>
      <c r="BM381">
        <v>45</v>
      </c>
      <c r="BN381">
        <v>45</v>
      </c>
      <c r="BO381">
        <v>0</v>
      </c>
      <c r="BP381">
        <v>0</v>
      </c>
      <c r="BQ381">
        <v>0</v>
      </c>
      <c r="BR381">
        <v>0</v>
      </c>
      <c r="BS381">
        <v>79</v>
      </c>
      <c r="BT381">
        <v>51</v>
      </c>
    </row>
    <row r="382" spans="1:72" x14ac:dyDescent="0.25">
      <c r="A382">
        <v>501</v>
      </c>
      <c r="B382" t="s">
        <v>555</v>
      </c>
      <c r="C382">
        <v>0</v>
      </c>
      <c r="D382">
        <v>0</v>
      </c>
      <c r="E382">
        <v>0</v>
      </c>
      <c r="F382">
        <v>0</v>
      </c>
      <c r="G382">
        <v>0</v>
      </c>
      <c r="H382">
        <v>0.11</v>
      </c>
      <c r="I382">
        <v>0</v>
      </c>
      <c r="J382">
        <v>0</v>
      </c>
      <c r="K382">
        <v>4.55</v>
      </c>
      <c r="L382">
        <v>0</v>
      </c>
      <c r="M382">
        <v>0</v>
      </c>
      <c r="N382">
        <v>0</v>
      </c>
      <c r="O382">
        <v>0</v>
      </c>
      <c r="P382">
        <v>0</v>
      </c>
      <c r="Q382">
        <v>0</v>
      </c>
      <c r="R382">
        <v>24.63</v>
      </c>
      <c r="S382">
        <v>0</v>
      </c>
      <c r="T382">
        <v>0</v>
      </c>
      <c r="U382">
        <v>0</v>
      </c>
      <c r="V382">
        <v>0</v>
      </c>
      <c r="W382">
        <v>0</v>
      </c>
      <c r="X382">
        <v>0</v>
      </c>
      <c r="Y382">
        <v>0</v>
      </c>
      <c r="Z382">
        <v>0</v>
      </c>
      <c r="AA382">
        <v>0</v>
      </c>
      <c r="AB382">
        <v>0</v>
      </c>
      <c r="AC382">
        <v>0</v>
      </c>
      <c r="AD382">
        <v>0.99</v>
      </c>
      <c r="AE382">
        <v>0</v>
      </c>
      <c r="AF382">
        <v>0.06</v>
      </c>
      <c r="AG382">
        <v>0</v>
      </c>
      <c r="AH382">
        <v>0</v>
      </c>
      <c r="AI382">
        <v>5</v>
      </c>
      <c r="AJ382">
        <v>5</v>
      </c>
      <c r="AK382">
        <v>5</v>
      </c>
      <c r="AL382">
        <v>5</v>
      </c>
      <c r="AM382">
        <v>5</v>
      </c>
      <c r="AN382">
        <v>4.8899999999999997</v>
      </c>
      <c r="AO382">
        <v>5</v>
      </c>
      <c r="AP382">
        <v>5</v>
      </c>
      <c r="AQ382">
        <v>113.45</v>
      </c>
      <c r="AR382">
        <v>118</v>
      </c>
      <c r="AS382">
        <v>118</v>
      </c>
      <c r="AT382">
        <v>118</v>
      </c>
      <c r="AU382">
        <v>118</v>
      </c>
      <c r="AV382">
        <v>118</v>
      </c>
      <c r="AW382">
        <v>118</v>
      </c>
      <c r="AX382">
        <v>93.37</v>
      </c>
      <c r="AY382">
        <v>12.5</v>
      </c>
      <c r="AZ382">
        <v>12.5</v>
      </c>
      <c r="BA382">
        <v>12.5</v>
      </c>
      <c r="BB382">
        <v>12.5</v>
      </c>
      <c r="BC382">
        <v>12.5</v>
      </c>
      <c r="BD382">
        <v>12.5</v>
      </c>
      <c r="BE382">
        <v>12.5</v>
      </c>
      <c r="BF382">
        <v>12.5</v>
      </c>
      <c r="BG382">
        <v>100</v>
      </c>
      <c r="BH382">
        <v>100</v>
      </c>
      <c r="BI382">
        <v>100</v>
      </c>
      <c r="BJ382">
        <v>99.01</v>
      </c>
      <c r="BK382">
        <v>100</v>
      </c>
      <c r="BL382">
        <v>99.94</v>
      </c>
      <c r="BM382">
        <v>100</v>
      </c>
      <c r="BN382">
        <v>100</v>
      </c>
      <c r="BO382">
        <v>0</v>
      </c>
      <c r="BP382">
        <v>18</v>
      </c>
      <c r="BQ382">
        <v>0</v>
      </c>
      <c r="BR382">
        <v>0</v>
      </c>
      <c r="BS382">
        <v>51</v>
      </c>
      <c r="BT382">
        <v>51</v>
      </c>
    </row>
    <row r="383" spans="1:72" x14ac:dyDescent="0.25">
      <c r="A383">
        <v>502</v>
      </c>
      <c r="B383" t="s">
        <v>556</v>
      </c>
      <c r="C383">
        <v>0</v>
      </c>
      <c r="D383">
        <v>0</v>
      </c>
      <c r="E383">
        <v>0</v>
      </c>
      <c r="F383">
        <v>0</v>
      </c>
      <c r="G383">
        <v>0</v>
      </c>
      <c r="H383">
        <v>0</v>
      </c>
      <c r="I383">
        <v>0</v>
      </c>
      <c r="J383">
        <v>0</v>
      </c>
      <c r="K383">
        <v>0</v>
      </c>
      <c r="L383">
        <v>0</v>
      </c>
      <c r="M383">
        <v>0</v>
      </c>
      <c r="N383">
        <v>0</v>
      </c>
      <c r="O383">
        <v>0</v>
      </c>
      <c r="P383">
        <v>0</v>
      </c>
      <c r="Q383">
        <v>0</v>
      </c>
      <c r="R383">
        <v>0</v>
      </c>
      <c r="S383">
        <v>0</v>
      </c>
      <c r="T383">
        <v>0</v>
      </c>
      <c r="U383">
        <v>0</v>
      </c>
      <c r="V383">
        <v>0</v>
      </c>
      <c r="W383">
        <v>0</v>
      </c>
      <c r="X383">
        <v>0</v>
      </c>
      <c r="Y383">
        <v>0</v>
      </c>
      <c r="Z383">
        <v>0</v>
      </c>
      <c r="AA383">
        <v>0</v>
      </c>
      <c r="AB383">
        <v>0</v>
      </c>
      <c r="AC383">
        <v>0</v>
      </c>
      <c r="AD383">
        <v>0</v>
      </c>
      <c r="AE383">
        <v>0</v>
      </c>
      <c r="AF383">
        <v>0</v>
      </c>
      <c r="AG383">
        <v>0</v>
      </c>
      <c r="AH383">
        <v>0</v>
      </c>
      <c r="AI383">
        <v>95</v>
      </c>
      <c r="AJ383">
        <v>95</v>
      </c>
      <c r="AK383">
        <v>95</v>
      </c>
      <c r="AL383">
        <v>95</v>
      </c>
      <c r="AM383">
        <v>95</v>
      </c>
      <c r="AN383">
        <v>95</v>
      </c>
      <c r="AO383">
        <v>95</v>
      </c>
      <c r="AP383">
        <v>95</v>
      </c>
      <c r="AQ383">
        <v>5</v>
      </c>
      <c r="AR383">
        <v>5</v>
      </c>
      <c r="AS383">
        <v>5</v>
      </c>
      <c r="AT383">
        <v>5</v>
      </c>
      <c r="AU383">
        <v>5</v>
      </c>
      <c r="AV383">
        <v>5</v>
      </c>
      <c r="AW383">
        <v>5</v>
      </c>
      <c r="AX383">
        <v>5</v>
      </c>
      <c r="AY383">
        <v>0</v>
      </c>
      <c r="AZ383">
        <v>0</v>
      </c>
      <c r="BA383">
        <v>0</v>
      </c>
      <c r="BB383">
        <v>0</v>
      </c>
      <c r="BC383">
        <v>0</v>
      </c>
      <c r="BD383">
        <v>0</v>
      </c>
      <c r="BE383">
        <v>0</v>
      </c>
      <c r="BF383">
        <v>0</v>
      </c>
      <c r="BG383">
        <v>60</v>
      </c>
      <c r="BH383">
        <v>60</v>
      </c>
      <c r="BI383">
        <v>60</v>
      </c>
      <c r="BJ383">
        <v>60</v>
      </c>
      <c r="BK383">
        <v>60</v>
      </c>
      <c r="BL383">
        <v>60</v>
      </c>
      <c r="BM383">
        <v>60</v>
      </c>
      <c r="BN383">
        <v>60</v>
      </c>
      <c r="BO383">
        <v>0</v>
      </c>
      <c r="BP383">
        <v>0</v>
      </c>
      <c r="BQ383">
        <v>0</v>
      </c>
      <c r="BR383">
        <v>0</v>
      </c>
      <c r="BS383">
        <v>31</v>
      </c>
      <c r="BT383">
        <v>51</v>
      </c>
    </row>
    <row r="384" spans="1:72" x14ac:dyDescent="0.25">
      <c r="A384">
        <v>503</v>
      </c>
      <c r="B384" t="s">
        <v>557</v>
      </c>
      <c r="C384">
        <v>0</v>
      </c>
      <c r="D384">
        <v>0</v>
      </c>
      <c r="E384">
        <v>0</v>
      </c>
      <c r="F384">
        <v>0</v>
      </c>
      <c r="G384">
        <v>0</v>
      </c>
      <c r="H384">
        <v>0</v>
      </c>
      <c r="I384">
        <v>0</v>
      </c>
      <c r="J384">
        <v>0</v>
      </c>
      <c r="K384">
        <v>0</v>
      </c>
      <c r="L384">
        <v>0</v>
      </c>
      <c r="M384">
        <v>0</v>
      </c>
      <c r="N384">
        <v>0</v>
      </c>
      <c r="O384">
        <v>0</v>
      </c>
      <c r="P384">
        <v>0</v>
      </c>
      <c r="Q384">
        <v>0</v>
      </c>
      <c r="R384">
        <v>0</v>
      </c>
      <c r="S384">
        <v>0</v>
      </c>
      <c r="T384">
        <v>0</v>
      </c>
      <c r="U384">
        <v>0</v>
      </c>
      <c r="V384">
        <v>0</v>
      </c>
      <c r="W384">
        <v>0</v>
      </c>
      <c r="X384">
        <v>0</v>
      </c>
      <c r="Y384">
        <v>0</v>
      </c>
      <c r="Z384">
        <v>0</v>
      </c>
      <c r="AA384">
        <v>0</v>
      </c>
      <c r="AB384">
        <v>0</v>
      </c>
      <c r="AC384">
        <v>0</v>
      </c>
      <c r="AD384">
        <v>0</v>
      </c>
      <c r="AE384">
        <v>0</v>
      </c>
      <c r="AF384">
        <v>4.92</v>
      </c>
      <c r="AG384">
        <v>0</v>
      </c>
      <c r="AH384">
        <v>0</v>
      </c>
      <c r="AI384">
        <v>100</v>
      </c>
      <c r="AJ384">
        <v>100</v>
      </c>
      <c r="AK384">
        <v>100</v>
      </c>
      <c r="AL384">
        <v>100</v>
      </c>
      <c r="AM384">
        <v>100</v>
      </c>
      <c r="AN384">
        <v>100</v>
      </c>
      <c r="AO384">
        <v>100</v>
      </c>
      <c r="AP384">
        <v>100</v>
      </c>
      <c r="AQ384">
        <v>35</v>
      </c>
      <c r="AR384">
        <v>35</v>
      </c>
      <c r="AS384">
        <v>35</v>
      </c>
      <c r="AT384">
        <v>35</v>
      </c>
      <c r="AU384">
        <v>35</v>
      </c>
      <c r="AV384">
        <v>35</v>
      </c>
      <c r="AW384">
        <v>35</v>
      </c>
      <c r="AX384">
        <v>35</v>
      </c>
      <c r="AY384">
        <v>20</v>
      </c>
      <c r="AZ384">
        <v>20</v>
      </c>
      <c r="BA384">
        <v>20</v>
      </c>
      <c r="BB384">
        <v>20</v>
      </c>
      <c r="BC384">
        <v>20</v>
      </c>
      <c r="BD384">
        <v>20</v>
      </c>
      <c r="BE384">
        <v>20</v>
      </c>
      <c r="BF384">
        <v>20</v>
      </c>
      <c r="BG384">
        <v>100</v>
      </c>
      <c r="BH384">
        <v>100</v>
      </c>
      <c r="BI384">
        <v>100</v>
      </c>
      <c r="BJ384">
        <v>100</v>
      </c>
      <c r="BK384">
        <v>100</v>
      </c>
      <c r="BL384">
        <v>95.08</v>
      </c>
      <c r="BM384">
        <v>100</v>
      </c>
      <c r="BN384">
        <v>100</v>
      </c>
      <c r="BO384">
        <v>0</v>
      </c>
      <c r="BP384">
        <v>0</v>
      </c>
      <c r="BQ384">
        <v>0</v>
      </c>
      <c r="BR384">
        <v>0</v>
      </c>
      <c r="BS384">
        <v>1</v>
      </c>
      <c r="BT384">
        <v>51</v>
      </c>
    </row>
    <row r="385" spans="1:72" x14ac:dyDescent="0.25">
      <c r="A385">
        <v>504</v>
      </c>
      <c r="B385" t="s">
        <v>558</v>
      </c>
      <c r="C385">
        <v>0</v>
      </c>
      <c r="D385">
        <v>0</v>
      </c>
      <c r="E385">
        <v>0</v>
      </c>
      <c r="F385">
        <v>0</v>
      </c>
      <c r="G385">
        <v>0</v>
      </c>
      <c r="H385">
        <v>0</v>
      </c>
      <c r="I385">
        <v>0</v>
      </c>
      <c r="J385">
        <v>0</v>
      </c>
      <c r="K385">
        <v>0</v>
      </c>
      <c r="L385">
        <v>0</v>
      </c>
      <c r="M385">
        <v>0</v>
      </c>
      <c r="N385">
        <v>0</v>
      </c>
      <c r="O385">
        <v>0</v>
      </c>
      <c r="P385">
        <v>0</v>
      </c>
      <c r="Q385">
        <v>0</v>
      </c>
      <c r="R385">
        <v>0</v>
      </c>
      <c r="S385">
        <v>0</v>
      </c>
      <c r="T385">
        <v>0</v>
      </c>
      <c r="U385">
        <v>0</v>
      </c>
      <c r="V385">
        <v>0</v>
      </c>
      <c r="W385">
        <v>0</v>
      </c>
      <c r="X385">
        <v>0</v>
      </c>
      <c r="Y385">
        <v>0</v>
      </c>
      <c r="Z385">
        <v>0</v>
      </c>
      <c r="AA385">
        <v>0</v>
      </c>
      <c r="AB385">
        <v>0</v>
      </c>
      <c r="AC385">
        <v>0</v>
      </c>
      <c r="AD385">
        <v>0</v>
      </c>
      <c r="AE385">
        <v>0</v>
      </c>
      <c r="AF385">
        <v>0</v>
      </c>
      <c r="AG385">
        <v>0</v>
      </c>
      <c r="AH385">
        <v>0</v>
      </c>
      <c r="AI385">
        <v>100</v>
      </c>
      <c r="AJ385">
        <v>100</v>
      </c>
      <c r="AK385">
        <v>100</v>
      </c>
      <c r="AL385">
        <v>100</v>
      </c>
      <c r="AM385">
        <v>100</v>
      </c>
      <c r="AN385">
        <v>100</v>
      </c>
      <c r="AO385">
        <v>100</v>
      </c>
      <c r="AP385">
        <v>100</v>
      </c>
      <c r="AQ385">
        <v>100</v>
      </c>
      <c r="AR385">
        <v>100</v>
      </c>
      <c r="AS385">
        <v>100</v>
      </c>
      <c r="AT385">
        <v>100</v>
      </c>
      <c r="AU385">
        <v>100</v>
      </c>
      <c r="AV385">
        <v>100</v>
      </c>
      <c r="AW385">
        <v>100</v>
      </c>
      <c r="AX385">
        <v>100</v>
      </c>
      <c r="AY385">
        <v>0</v>
      </c>
      <c r="AZ385">
        <v>0</v>
      </c>
      <c r="BA385">
        <v>0</v>
      </c>
      <c r="BB385">
        <v>0</v>
      </c>
      <c r="BC385">
        <v>0</v>
      </c>
      <c r="BD385">
        <v>0</v>
      </c>
      <c r="BE385">
        <v>0</v>
      </c>
      <c r="BF385">
        <v>0</v>
      </c>
      <c r="BG385">
        <v>0</v>
      </c>
      <c r="BH385">
        <v>0</v>
      </c>
      <c r="BI385">
        <v>0</v>
      </c>
      <c r="BJ385">
        <v>0</v>
      </c>
      <c r="BK385">
        <v>0</v>
      </c>
      <c r="BL385">
        <v>0</v>
      </c>
      <c r="BM385">
        <v>0</v>
      </c>
      <c r="BN385">
        <v>0</v>
      </c>
      <c r="BO385">
        <v>0</v>
      </c>
      <c r="BP385">
        <v>0</v>
      </c>
      <c r="BQ385">
        <v>0</v>
      </c>
      <c r="BR385">
        <v>0</v>
      </c>
      <c r="BS385">
        <v>24</v>
      </c>
      <c r="BT385">
        <v>51</v>
      </c>
    </row>
    <row r="386" spans="1:72" x14ac:dyDescent="0.25">
      <c r="A386">
        <v>505</v>
      </c>
      <c r="B386" t="s">
        <v>559</v>
      </c>
      <c r="C386">
        <v>0</v>
      </c>
      <c r="D386">
        <v>0</v>
      </c>
      <c r="E386">
        <v>0</v>
      </c>
      <c r="F386">
        <v>0</v>
      </c>
      <c r="G386">
        <v>0</v>
      </c>
      <c r="H386">
        <v>0</v>
      </c>
      <c r="I386">
        <v>0</v>
      </c>
      <c r="J386">
        <v>0</v>
      </c>
      <c r="K386">
        <v>0</v>
      </c>
      <c r="L386">
        <v>0</v>
      </c>
      <c r="M386">
        <v>0</v>
      </c>
      <c r="N386">
        <v>0</v>
      </c>
      <c r="O386">
        <v>0</v>
      </c>
      <c r="P386">
        <v>0</v>
      </c>
      <c r="Q386">
        <v>0</v>
      </c>
      <c r="R386">
        <v>0</v>
      </c>
      <c r="S386">
        <v>0</v>
      </c>
      <c r="T386">
        <v>0</v>
      </c>
      <c r="U386">
        <v>0</v>
      </c>
      <c r="V386">
        <v>0</v>
      </c>
      <c r="W386">
        <v>0</v>
      </c>
      <c r="X386">
        <v>0</v>
      </c>
      <c r="Y386">
        <v>0</v>
      </c>
      <c r="Z386">
        <v>0</v>
      </c>
      <c r="AA386">
        <v>0</v>
      </c>
      <c r="AB386">
        <v>0</v>
      </c>
      <c r="AC386">
        <v>0</v>
      </c>
      <c r="AD386">
        <v>0</v>
      </c>
      <c r="AE386">
        <v>0</v>
      </c>
      <c r="AF386">
        <v>0</v>
      </c>
      <c r="AG386">
        <v>0</v>
      </c>
      <c r="AH386">
        <v>0</v>
      </c>
      <c r="AI386">
        <v>0</v>
      </c>
      <c r="AJ386">
        <v>0</v>
      </c>
      <c r="AK386">
        <v>0</v>
      </c>
      <c r="AL386">
        <v>0</v>
      </c>
      <c r="AM386">
        <v>0</v>
      </c>
      <c r="AN386">
        <v>0</v>
      </c>
      <c r="AO386">
        <v>0</v>
      </c>
      <c r="AP386">
        <v>0</v>
      </c>
      <c r="AQ386">
        <v>10</v>
      </c>
      <c r="AR386">
        <v>10</v>
      </c>
      <c r="AS386">
        <v>10</v>
      </c>
      <c r="AT386">
        <v>10</v>
      </c>
      <c r="AU386">
        <v>10</v>
      </c>
      <c r="AV386">
        <v>10</v>
      </c>
      <c r="AW386">
        <v>10</v>
      </c>
      <c r="AX386">
        <v>10</v>
      </c>
      <c r="AY386">
        <v>45</v>
      </c>
      <c r="AZ386">
        <v>45</v>
      </c>
      <c r="BA386">
        <v>45</v>
      </c>
      <c r="BB386">
        <v>45</v>
      </c>
      <c r="BC386">
        <v>45</v>
      </c>
      <c r="BD386">
        <v>45</v>
      </c>
      <c r="BE386">
        <v>45</v>
      </c>
      <c r="BF386">
        <v>45</v>
      </c>
      <c r="BG386">
        <v>0</v>
      </c>
      <c r="BH386">
        <v>0</v>
      </c>
      <c r="BI386">
        <v>0</v>
      </c>
      <c r="BJ386">
        <v>0</v>
      </c>
      <c r="BK386">
        <v>0</v>
      </c>
      <c r="BL386">
        <v>0</v>
      </c>
      <c r="BM386">
        <v>0</v>
      </c>
      <c r="BN386">
        <v>0</v>
      </c>
      <c r="BO386">
        <v>0</v>
      </c>
      <c r="BP386">
        <v>0</v>
      </c>
      <c r="BQ386">
        <v>0</v>
      </c>
      <c r="BR386">
        <v>0</v>
      </c>
      <c r="BS386">
        <v>52</v>
      </c>
      <c r="BT386">
        <v>51</v>
      </c>
    </row>
    <row r="387" spans="1:72" x14ac:dyDescent="0.25">
      <c r="A387">
        <v>507</v>
      </c>
      <c r="B387" t="s">
        <v>560</v>
      </c>
      <c r="C387">
        <v>0</v>
      </c>
      <c r="D387">
        <v>0</v>
      </c>
      <c r="E387">
        <v>0</v>
      </c>
      <c r="F387">
        <v>0</v>
      </c>
      <c r="G387">
        <v>0</v>
      </c>
      <c r="H387">
        <v>0</v>
      </c>
      <c r="I387">
        <v>0</v>
      </c>
      <c r="J387">
        <v>0</v>
      </c>
      <c r="K387">
        <v>0</v>
      </c>
      <c r="L387">
        <v>0</v>
      </c>
      <c r="M387">
        <v>0</v>
      </c>
      <c r="N387">
        <v>0</v>
      </c>
      <c r="O387">
        <v>0</v>
      </c>
      <c r="P387">
        <v>0</v>
      </c>
      <c r="Q387">
        <v>0</v>
      </c>
      <c r="R387">
        <v>0</v>
      </c>
      <c r="S387">
        <v>0</v>
      </c>
      <c r="T387">
        <v>0</v>
      </c>
      <c r="U387">
        <v>0</v>
      </c>
      <c r="V387">
        <v>0</v>
      </c>
      <c r="W387">
        <v>0</v>
      </c>
      <c r="X387">
        <v>0</v>
      </c>
      <c r="Y387">
        <v>0</v>
      </c>
      <c r="Z387">
        <v>0</v>
      </c>
      <c r="AA387">
        <v>0</v>
      </c>
      <c r="AB387">
        <v>0</v>
      </c>
      <c r="AC387">
        <v>0</v>
      </c>
      <c r="AD387">
        <v>0</v>
      </c>
      <c r="AE387">
        <v>0</v>
      </c>
      <c r="AF387">
        <v>0</v>
      </c>
      <c r="AG387">
        <v>0</v>
      </c>
      <c r="AH387">
        <v>0</v>
      </c>
      <c r="AI387">
        <v>100</v>
      </c>
      <c r="AJ387">
        <v>100</v>
      </c>
      <c r="AK387">
        <v>100</v>
      </c>
      <c r="AL387">
        <v>100</v>
      </c>
      <c r="AM387">
        <v>100</v>
      </c>
      <c r="AN387">
        <v>100</v>
      </c>
      <c r="AO387">
        <v>100</v>
      </c>
      <c r="AP387">
        <v>100</v>
      </c>
      <c r="AQ387">
        <v>100</v>
      </c>
      <c r="AR387">
        <v>100</v>
      </c>
      <c r="AS387">
        <v>100</v>
      </c>
      <c r="AT387">
        <v>100</v>
      </c>
      <c r="AU387">
        <v>100</v>
      </c>
      <c r="AV387">
        <v>100</v>
      </c>
      <c r="AW387">
        <v>100</v>
      </c>
      <c r="AX387">
        <v>100</v>
      </c>
      <c r="AY387">
        <v>10</v>
      </c>
      <c r="AZ387">
        <v>10</v>
      </c>
      <c r="BA387">
        <v>10</v>
      </c>
      <c r="BB387">
        <v>10</v>
      </c>
      <c r="BC387">
        <v>10</v>
      </c>
      <c r="BD387">
        <v>10</v>
      </c>
      <c r="BE387">
        <v>10</v>
      </c>
      <c r="BF387">
        <v>10</v>
      </c>
      <c r="BG387">
        <v>47</v>
      </c>
      <c r="BH387">
        <v>47</v>
      </c>
      <c r="BI387">
        <v>47</v>
      </c>
      <c r="BJ387">
        <v>47</v>
      </c>
      <c r="BK387">
        <v>47</v>
      </c>
      <c r="BL387">
        <v>47</v>
      </c>
      <c r="BM387">
        <v>47</v>
      </c>
      <c r="BN387">
        <v>47</v>
      </c>
      <c r="BO387">
        <v>0</v>
      </c>
      <c r="BP387">
        <v>0</v>
      </c>
      <c r="BQ387">
        <v>0</v>
      </c>
      <c r="BR387">
        <v>12</v>
      </c>
      <c r="BS387">
        <v>81</v>
      </c>
      <c r="BT387">
        <v>59</v>
      </c>
    </row>
    <row r="388" spans="1:72" x14ac:dyDescent="0.25">
      <c r="A388">
        <v>508</v>
      </c>
      <c r="B388" t="s">
        <v>561</v>
      </c>
      <c r="C388">
        <v>0</v>
      </c>
      <c r="D388">
        <v>0</v>
      </c>
      <c r="E388">
        <v>0</v>
      </c>
      <c r="F388">
        <v>0</v>
      </c>
      <c r="G388">
        <v>0.62</v>
      </c>
      <c r="H388">
        <v>0</v>
      </c>
      <c r="I388">
        <v>0</v>
      </c>
      <c r="J388">
        <v>0</v>
      </c>
      <c r="K388">
        <v>1.31</v>
      </c>
      <c r="L388">
        <v>0</v>
      </c>
      <c r="M388">
        <v>0</v>
      </c>
      <c r="N388">
        <v>0</v>
      </c>
      <c r="O388">
        <v>0</v>
      </c>
      <c r="P388">
        <v>0</v>
      </c>
      <c r="Q388">
        <v>0</v>
      </c>
      <c r="R388">
        <v>10.93</v>
      </c>
      <c r="S388">
        <v>0</v>
      </c>
      <c r="T388">
        <v>1.21</v>
      </c>
      <c r="U388">
        <v>0</v>
      </c>
      <c r="V388">
        <v>0</v>
      </c>
      <c r="W388">
        <v>0</v>
      </c>
      <c r="X388">
        <v>0</v>
      </c>
      <c r="Y388">
        <v>0</v>
      </c>
      <c r="Z388">
        <v>0</v>
      </c>
      <c r="AA388">
        <v>0</v>
      </c>
      <c r="AB388">
        <v>0</v>
      </c>
      <c r="AC388">
        <v>0</v>
      </c>
      <c r="AD388">
        <v>0</v>
      </c>
      <c r="AE388">
        <v>0</v>
      </c>
      <c r="AF388">
        <v>0</v>
      </c>
      <c r="AG388">
        <v>0</v>
      </c>
      <c r="AH388">
        <v>0</v>
      </c>
      <c r="AI388">
        <v>0</v>
      </c>
      <c r="AJ388">
        <v>0</v>
      </c>
      <c r="AK388">
        <v>0</v>
      </c>
      <c r="AL388">
        <v>0</v>
      </c>
      <c r="AM388">
        <v>-0.62</v>
      </c>
      <c r="AN388">
        <v>0</v>
      </c>
      <c r="AO388">
        <v>0</v>
      </c>
      <c r="AP388">
        <v>0</v>
      </c>
      <c r="AQ388">
        <v>70.69</v>
      </c>
      <c r="AR388">
        <v>72</v>
      </c>
      <c r="AS388">
        <v>72</v>
      </c>
      <c r="AT388">
        <v>72</v>
      </c>
      <c r="AU388">
        <v>72</v>
      </c>
      <c r="AV388">
        <v>72</v>
      </c>
      <c r="AW388">
        <v>72</v>
      </c>
      <c r="AX388">
        <v>61.07</v>
      </c>
      <c r="AY388">
        <v>12.5</v>
      </c>
      <c r="AZ388">
        <v>11.29</v>
      </c>
      <c r="BA388">
        <v>12.5</v>
      </c>
      <c r="BB388">
        <v>12.5</v>
      </c>
      <c r="BC388">
        <v>12.5</v>
      </c>
      <c r="BD388">
        <v>12.5</v>
      </c>
      <c r="BE388">
        <v>12.5</v>
      </c>
      <c r="BF388">
        <v>12.5</v>
      </c>
      <c r="BG388">
        <v>0</v>
      </c>
      <c r="BH388">
        <v>0</v>
      </c>
      <c r="BI388">
        <v>0</v>
      </c>
      <c r="BJ388">
        <v>0</v>
      </c>
      <c r="BK388">
        <v>0</v>
      </c>
      <c r="BL388">
        <v>0</v>
      </c>
      <c r="BM388">
        <v>0</v>
      </c>
      <c r="BN388">
        <v>0</v>
      </c>
      <c r="BO388">
        <v>0</v>
      </c>
      <c r="BP388">
        <v>12</v>
      </c>
      <c r="BQ388">
        <v>0</v>
      </c>
      <c r="BR388">
        <v>0</v>
      </c>
      <c r="BS388">
        <v>59</v>
      </c>
      <c r="BT388">
        <v>59</v>
      </c>
    </row>
    <row r="389" spans="1:72" x14ac:dyDescent="0.25">
      <c r="A389">
        <v>509</v>
      </c>
      <c r="B389" t="s">
        <v>562</v>
      </c>
      <c r="C389">
        <v>0</v>
      </c>
      <c r="D389">
        <v>0</v>
      </c>
      <c r="E389">
        <v>0</v>
      </c>
      <c r="F389">
        <v>0</v>
      </c>
      <c r="G389">
        <v>0</v>
      </c>
      <c r="H389">
        <v>0</v>
      </c>
      <c r="I389">
        <v>0</v>
      </c>
      <c r="J389">
        <v>0</v>
      </c>
      <c r="K389">
        <v>0</v>
      </c>
      <c r="L389">
        <v>0</v>
      </c>
      <c r="M389">
        <v>0</v>
      </c>
      <c r="N389">
        <v>0</v>
      </c>
      <c r="O389">
        <v>0</v>
      </c>
      <c r="P389">
        <v>0</v>
      </c>
      <c r="Q389">
        <v>0</v>
      </c>
      <c r="R389">
        <v>0</v>
      </c>
      <c r="S389">
        <v>0</v>
      </c>
      <c r="T389">
        <v>0</v>
      </c>
      <c r="U389">
        <v>0</v>
      </c>
      <c r="V389">
        <v>0</v>
      </c>
      <c r="W389">
        <v>0</v>
      </c>
      <c r="X389">
        <v>0</v>
      </c>
      <c r="Y389">
        <v>0</v>
      </c>
      <c r="Z389">
        <v>0</v>
      </c>
      <c r="AA389">
        <v>0</v>
      </c>
      <c r="AB389">
        <v>0</v>
      </c>
      <c r="AC389">
        <v>0</v>
      </c>
      <c r="AD389">
        <v>0</v>
      </c>
      <c r="AE389">
        <v>0</v>
      </c>
      <c r="AF389">
        <v>0</v>
      </c>
      <c r="AG389">
        <v>0</v>
      </c>
      <c r="AH389">
        <v>0</v>
      </c>
      <c r="AI389">
        <v>5</v>
      </c>
      <c r="AJ389">
        <v>5</v>
      </c>
      <c r="AK389">
        <v>5</v>
      </c>
      <c r="AL389">
        <v>5</v>
      </c>
      <c r="AM389">
        <v>5</v>
      </c>
      <c r="AN389">
        <v>5</v>
      </c>
      <c r="AO389">
        <v>5</v>
      </c>
      <c r="AP389">
        <v>5</v>
      </c>
      <c r="AQ389">
        <v>0</v>
      </c>
      <c r="AR389">
        <v>0</v>
      </c>
      <c r="AS389">
        <v>0</v>
      </c>
      <c r="AT389">
        <v>0</v>
      </c>
      <c r="AU389">
        <v>0</v>
      </c>
      <c r="AV389">
        <v>0</v>
      </c>
      <c r="AW389">
        <v>0</v>
      </c>
      <c r="AX389">
        <v>0</v>
      </c>
      <c r="AY389">
        <v>70</v>
      </c>
      <c r="AZ389">
        <v>70</v>
      </c>
      <c r="BA389">
        <v>70</v>
      </c>
      <c r="BB389">
        <v>70</v>
      </c>
      <c r="BC389">
        <v>70</v>
      </c>
      <c r="BD389">
        <v>70</v>
      </c>
      <c r="BE389">
        <v>70</v>
      </c>
      <c r="BF389">
        <v>70</v>
      </c>
      <c r="BG389">
        <v>12.5</v>
      </c>
      <c r="BH389">
        <v>12.5</v>
      </c>
      <c r="BI389">
        <v>12.5</v>
      </c>
      <c r="BJ389">
        <v>12.5</v>
      </c>
      <c r="BK389">
        <v>12.5</v>
      </c>
      <c r="BL389">
        <v>12.5</v>
      </c>
      <c r="BM389">
        <v>12.5</v>
      </c>
      <c r="BN389">
        <v>12.5</v>
      </c>
      <c r="BO389">
        <v>0</v>
      </c>
      <c r="BP389">
        <v>0</v>
      </c>
      <c r="BQ389">
        <v>0</v>
      </c>
      <c r="BR389">
        <v>0</v>
      </c>
      <c r="BS389">
        <v>166</v>
      </c>
      <c r="BT389">
        <v>59</v>
      </c>
    </row>
    <row r="390" spans="1:72" x14ac:dyDescent="0.25">
      <c r="A390">
        <v>510</v>
      </c>
      <c r="B390" t="s">
        <v>563</v>
      </c>
      <c r="C390">
        <v>0</v>
      </c>
      <c r="D390">
        <v>0</v>
      </c>
      <c r="E390">
        <v>0</v>
      </c>
      <c r="F390">
        <v>0</v>
      </c>
      <c r="G390">
        <v>0</v>
      </c>
      <c r="H390">
        <v>0</v>
      </c>
      <c r="I390">
        <v>0</v>
      </c>
      <c r="J390">
        <v>0</v>
      </c>
      <c r="K390">
        <v>0</v>
      </c>
      <c r="L390">
        <v>0</v>
      </c>
      <c r="M390">
        <v>0</v>
      </c>
      <c r="N390">
        <v>0</v>
      </c>
      <c r="O390">
        <v>0</v>
      </c>
      <c r="P390">
        <v>0</v>
      </c>
      <c r="Q390">
        <v>0</v>
      </c>
      <c r="R390">
        <v>0</v>
      </c>
      <c r="S390">
        <v>0</v>
      </c>
      <c r="T390">
        <v>0</v>
      </c>
      <c r="U390">
        <v>0</v>
      </c>
      <c r="V390">
        <v>0</v>
      </c>
      <c r="W390">
        <v>0</v>
      </c>
      <c r="X390">
        <v>0</v>
      </c>
      <c r="Y390">
        <v>0</v>
      </c>
      <c r="Z390">
        <v>0</v>
      </c>
      <c r="AA390">
        <v>0</v>
      </c>
      <c r="AB390">
        <v>0</v>
      </c>
      <c r="AC390">
        <v>0</v>
      </c>
      <c r="AD390">
        <v>0</v>
      </c>
      <c r="AE390">
        <v>0</v>
      </c>
      <c r="AF390">
        <v>0</v>
      </c>
      <c r="AG390">
        <v>0</v>
      </c>
      <c r="AH390">
        <v>0</v>
      </c>
      <c r="AI390">
        <v>0</v>
      </c>
      <c r="AJ390">
        <v>0</v>
      </c>
      <c r="AK390">
        <v>0</v>
      </c>
      <c r="AL390">
        <v>0</v>
      </c>
      <c r="AM390">
        <v>0</v>
      </c>
      <c r="AN390">
        <v>0</v>
      </c>
      <c r="AO390">
        <v>0</v>
      </c>
      <c r="AP390">
        <v>0</v>
      </c>
      <c r="AQ390">
        <v>60</v>
      </c>
      <c r="AR390">
        <v>60</v>
      </c>
      <c r="AS390">
        <v>60</v>
      </c>
      <c r="AT390">
        <v>60</v>
      </c>
      <c r="AU390">
        <v>60</v>
      </c>
      <c r="AV390">
        <v>60</v>
      </c>
      <c r="AW390">
        <v>60</v>
      </c>
      <c r="AX390">
        <v>60</v>
      </c>
      <c r="AY390">
        <v>12.5</v>
      </c>
      <c r="AZ390">
        <v>12.5</v>
      </c>
      <c r="BA390">
        <v>12.5</v>
      </c>
      <c r="BB390">
        <v>12.5</v>
      </c>
      <c r="BC390">
        <v>12.5</v>
      </c>
      <c r="BD390">
        <v>12.5</v>
      </c>
      <c r="BE390">
        <v>12.5</v>
      </c>
      <c r="BF390">
        <v>12.5</v>
      </c>
      <c r="BG390">
        <v>0</v>
      </c>
      <c r="BH390">
        <v>0</v>
      </c>
      <c r="BI390">
        <v>0</v>
      </c>
      <c r="BJ390">
        <v>0</v>
      </c>
      <c r="BK390">
        <v>0</v>
      </c>
      <c r="BL390">
        <v>0</v>
      </c>
      <c r="BM390">
        <v>0</v>
      </c>
      <c r="BN390">
        <v>0</v>
      </c>
      <c r="BO390">
        <v>0</v>
      </c>
      <c r="BP390">
        <v>0</v>
      </c>
      <c r="BQ390">
        <v>0</v>
      </c>
      <c r="BR390">
        <v>0</v>
      </c>
      <c r="BS390">
        <v>59</v>
      </c>
      <c r="BT390">
        <v>59</v>
      </c>
    </row>
    <row r="391" spans="1:72" x14ac:dyDescent="0.25">
      <c r="A391">
        <v>511</v>
      </c>
      <c r="B391" t="s">
        <v>564</v>
      </c>
      <c r="C391">
        <v>0</v>
      </c>
      <c r="D391">
        <v>0</v>
      </c>
      <c r="E391">
        <v>0</v>
      </c>
      <c r="F391">
        <v>0</v>
      </c>
      <c r="G391">
        <v>0</v>
      </c>
      <c r="H391">
        <v>0</v>
      </c>
      <c r="I391">
        <v>0</v>
      </c>
      <c r="J391">
        <v>0</v>
      </c>
      <c r="K391">
        <v>0</v>
      </c>
      <c r="L391">
        <v>0</v>
      </c>
      <c r="M391">
        <v>0</v>
      </c>
      <c r="N391">
        <v>0</v>
      </c>
      <c r="O391">
        <v>0</v>
      </c>
      <c r="P391">
        <v>0</v>
      </c>
      <c r="Q391">
        <v>0</v>
      </c>
      <c r="R391">
        <v>0</v>
      </c>
      <c r="S391">
        <v>0</v>
      </c>
      <c r="T391">
        <v>0</v>
      </c>
      <c r="U391">
        <v>0</v>
      </c>
      <c r="V391">
        <v>0</v>
      </c>
      <c r="W391">
        <v>0</v>
      </c>
      <c r="X391">
        <v>0</v>
      </c>
      <c r="Y391">
        <v>0</v>
      </c>
      <c r="Z391">
        <v>0</v>
      </c>
      <c r="AA391">
        <v>0</v>
      </c>
      <c r="AB391">
        <v>0</v>
      </c>
      <c r="AC391">
        <v>0</v>
      </c>
      <c r="AD391">
        <v>0</v>
      </c>
      <c r="AE391">
        <v>0</v>
      </c>
      <c r="AF391">
        <v>0</v>
      </c>
      <c r="AG391">
        <v>0</v>
      </c>
      <c r="AH391">
        <v>0</v>
      </c>
      <c r="AI391">
        <v>0</v>
      </c>
      <c r="AJ391">
        <v>0</v>
      </c>
      <c r="AK391">
        <v>0</v>
      </c>
      <c r="AL391">
        <v>0</v>
      </c>
      <c r="AM391">
        <v>0</v>
      </c>
      <c r="AN391">
        <v>0</v>
      </c>
      <c r="AO391">
        <v>0</v>
      </c>
      <c r="AP391">
        <v>0</v>
      </c>
      <c r="AQ391">
        <v>7</v>
      </c>
      <c r="AR391">
        <v>7</v>
      </c>
      <c r="AS391">
        <v>7</v>
      </c>
      <c r="AT391">
        <v>7</v>
      </c>
      <c r="AU391">
        <v>7</v>
      </c>
      <c r="AV391">
        <v>7</v>
      </c>
      <c r="AW391">
        <v>7</v>
      </c>
      <c r="AX391">
        <v>7</v>
      </c>
      <c r="AY391">
        <v>100</v>
      </c>
      <c r="AZ391">
        <v>100</v>
      </c>
      <c r="BA391">
        <v>100</v>
      </c>
      <c r="BB391">
        <v>100</v>
      </c>
      <c r="BC391">
        <v>100</v>
      </c>
      <c r="BD391">
        <v>100</v>
      </c>
      <c r="BE391">
        <v>100</v>
      </c>
      <c r="BF391">
        <v>100</v>
      </c>
      <c r="BG391">
        <v>32</v>
      </c>
      <c r="BH391">
        <v>32</v>
      </c>
      <c r="BI391">
        <v>32</v>
      </c>
      <c r="BJ391">
        <v>32</v>
      </c>
      <c r="BK391">
        <v>32</v>
      </c>
      <c r="BL391">
        <v>32</v>
      </c>
      <c r="BM391">
        <v>32</v>
      </c>
      <c r="BN391">
        <v>32</v>
      </c>
      <c r="BO391">
        <v>0</v>
      </c>
      <c r="BP391">
        <v>2</v>
      </c>
      <c r="BQ391">
        <v>0</v>
      </c>
      <c r="BR391">
        <v>2</v>
      </c>
      <c r="BS391">
        <v>67</v>
      </c>
      <c r="BT391">
        <v>59</v>
      </c>
    </row>
    <row r="392" spans="1:72" x14ac:dyDescent="0.25">
      <c r="A392">
        <v>512</v>
      </c>
      <c r="B392" t="s">
        <v>565</v>
      </c>
      <c r="C392">
        <v>0</v>
      </c>
      <c r="D392">
        <v>0</v>
      </c>
      <c r="E392">
        <v>0</v>
      </c>
      <c r="F392">
        <v>0</v>
      </c>
      <c r="G392">
        <v>0</v>
      </c>
      <c r="H392">
        <v>0</v>
      </c>
      <c r="I392">
        <v>0</v>
      </c>
      <c r="J392">
        <v>0</v>
      </c>
      <c r="K392">
        <v>0</v>
      </c>
      <c r="L392">
        <v>0</v>
      </c>
      <c r="M392">
        <v>0</v>
      </c>
      <c r="N392">
        <v>0</v>
      </c>
      <c r="O392">
        <v>0</v>
      </c>
      <c r="P392">
        <v>0</v>
      </c>
      <c r="Q392">
        <v>0</v>
      </c>
      <c r="R392">
        <v>0</v>
      </c>
      <c r="S392">
        <v>0</v>
      </c>
      <c r="T392">
        <v>0</v>
      </c>
      <c r="U392">
        <v>0</v>
      </c>
      <c r="V392">
        <v>0</v>
      </c>
      <c r="W392">
        <v>0</v>
      </c>
      <c r="X392">
        <v>0</v>
      </c>
      <c r="Y392">
        <v>0</v>
      </c>
      <c r="Z392">
        <v>0</v>
      </c>
      <c r="AA392">
        <v>0</v>
      </c>
      <c r="AB392">
        <v>0</v>
      </c>
      <c r="AC392">
        <v>0</v>
      </c>
      <c r="AD392">
        <v>0</v>
      </c>
      <c r="AE392">
        <v>0</v>
      </c>
      <c r="AF392">
        <v>0</v>
      </c>
      <c r="AG392">
        <v>0</v>
      </c>
      <c r="AH392">
        <v>0</v>
      </c>
      <c r="AI392">
        <v>0</v>
      </c>
      <c r="AJ392">
        <v>0</v>
      </c>
      <c r="AK392">
        <v>0</v>
      </c>
      <c r="AL392">
        <v>0</v>
      </c>
      <c r="AM392">
        <v>0</v>
      </c>
      <c r="AN392">
        <v>0</v>
      </c>
      <c r="AO392">
        <v>0</v>
      </c>
      <c r="AP392">
        <v>0</v>
      </c>
      <c r="AQ392">
        <v>0</v>
      </c>
      <c r="AR392">
        <v>0</v>
      </c>
      <c r="AS392">
        <v>0</v>
      </c>
      <c r="AT392">
        <v>0</v>
      </c>
      <c r="AU392">
        <v>0</v>
      </c>
      <c r="AV392">
        <v>0</v>
      </c>
      <c r="AW392">
        <v>0</v>
      </c>
      <c r="AX392">
        <v>0</v>
      </c>
      <c r="AY392">
        <v>0</v>
      </c>
      <c r="AZ392">
        <v>0</v>
      </c>
      <c r="BA392">
        <v>0</v>
      </c>
      <c r="BB392">
        <v>0</v>
      </c>
      <c r="BC392">
        <v>0</v>
      </c>
      <c r="BD392">
        <v>0</v>
      </c>
      <c r="BE392">
        <v>0</v>
      </c>
      <c r="BF392">
        <v>0</v>
      </c>
      <c r="BG392">
        <v>33</v>
      </c>
      <c r="BH392">
        <v>33</v>
      </c>
      <c r="BI392">
        <v>33</v>
      </c>
      <c r="BJ392">
        <v>33</v>
      </c>
      <c r="BK392">
        <v>33</v>
      </c>
      <c r="BL392">
        <v>33</v>
      </c>
      <c r="BM392">
        <v>33</v>
      </c>
      <c r="BN392">
        <v>33</v>
      </c>
      <c r="BO392">
        <v>0</v>
      </c>
      <c r="BP392">
        <v>0</v>
      </c>
      <c r="BQ392">
        <v>0</v>
      </c>
      <c r="BR392">
        <v>3</v>
      </c>
      <c r="BS392">
        <v>43</v>
      </c>
      <c r="BT392">
        <v>43</v>
      </c>
    </row>
    <row r="393" spans="1:72" x14ac:dyDescent="0.25">
      <c r="A393">
        <v>513</v>
      </c>
      <c r="B393" t="s">
        <v>566</v>
      </c>
      <c r="C393">
        <v>0</v>
      </c>
      <c r="D393">
        <v>0</v>
      </c>
      <c r="E393">
        <v>0</v>
      </c>
      <c r="F393">
        <v>0</v>
      </c>
      <c r="G393">
        <v>0</v>
      </c>
      <c r="H393">
        <v>0</v>
      </c>
      <c r="I393">
        <v>0</v>
      </c>
      <c r="J393">
        <v>0</v>
      </c>
      <c r="K393">
        <v>0</v>
      </c>
      <c r="L393">
        <v>0</v>
      </c>
      <c r="M393">
        <v>0</v>
      </c>
      <c r="N393">
        <v>0</v>
      </c>
      <c r="O393">
        <v>0</v>
      </c>
      <c r="P393">
        <v>0</v>
      </c>
      <c r="Q393">
        <v>0</v>
      </c>
      <c r="R393">
        <v>0</v>
      </c>
      <c r="S393">
        <v>0</v>
      </c>
      <c r="T393">
        <v>0</v>
      </c>
      <c r="U393">
        <v>0</v>
      </c>
      <c r="V393">
        <v>0</v>
      </c>
      <c r="W393">
        <v>0</v>
      </c>
      <c r="X393">
        <v>0</v>
      </c>
      <c r="Y393">
        <v>0</v>
      </c>
      <c r="Z393">
        <v>0</v>
      </c>
      <c r="AA393">
        <v>0</v>
      </c>
      <c r="AB393">
        <v>0</v>
      </c>
      <c r="AC393">
        <v>0</v>
      </c>
      <c r="AD393">
        <v>0</v>
      </c>
      <c r="AE393">
        <v>0</v>
      </c>
      <c r="AF393">
        <v>0</v>
      </c>
      <c r="AG393">
        <v>0</v>
      </c>
      <c r="AH393">
        <v>0</v>
      </c>
      <c r="AI393">
        <v>0</v>
      </c>
      <c r="AJ393">
        <v>0</v>
      </c>
      <c r="AK393">
        <v>0</v>
      </c>
      <c r="AL393">
        <v>0</v>
      </c>
      <c r="AM393">
        <v>0</v>
      </c>
      <c r="AN393">
        <v>0</v>
      </c>
      <c r="AO393">
        <v>0</v>
      </c>
      <c r="AP393">
        <v>0</v>
      </c>
      <c r="AQ393">
        <v>5</v>
      </c>
      <c r="AR393">
        <v>5</v>
      </c>
      <c r="AS393">
        <v>5</v>
      </c>
      <c r="AT393">
        <v>5</v>
      </c>
      <c r="AU393">
        <v>5</v>
      </c>
      <c r="AV393">
        <v>5</v>
      </c>
      <c r="AW393">
        <v>5</v>
      </c>
      <c r="AX393">
        <v>5</v>
      </c>
      <c r="AY393">
        <v>100</v>
      </c>
      <c r="AZ393">
        <v>100</v>
      </c>
      <c r="BA393">
        <v>100</v>
      </c>
      <c r="BB393">
        <v>100</v>
      </c>
      <c r="BC393">
        <v>100</v>
      </c>
      <c r="BD393">
        <v>100</v>
      </c>
      <c r="BE393">
        <v>100</v>
      </c>
      <c r="BF393">
        <v>100</v>
      </c>
      <c r="BG393">
        <v>30</v>
      </c>
      <c r="BH393">
        <v>30</v>
      </c>
      <c r="BI393">
        <v>30</v>
      </c>
      <c r="BJ393">
        <v>30</v>
      </c>
      <c r="BK393">
        <v>30</v>
      </c>
      <c r="BL393">
        <v>30</v>
      </c>
      <c r="BM393">
        <v>30</v>
      </c>
      <c r="BN393">
        <v>30</v>
      </c>
      <c r="BO393">
        <v>0</v>
      </c>
      <c r="BP393">
        <v>0</v>
      </c>
      <c r="BQ393">
        <v>0</v>
      </c>
      <c r="BR393">
        <v>0</v>
      </c>
      <c r="BS393">
        <v>67</v>
      </c>
      <c r="BT393">
        <v>43</v>
      </c>
    </row>
    <row r="394" spans="1:72" x14ac:dyDescent="0.25">
      <c r="A394">
        <v>514</v>
      </c>
      <c r="B394" t="s">
        <v>567</v>
      </c>
      <c r="C394">
        <v>0</v>
      </c>
      <c r="D394">
        <v>0</v>
      </c>
      <c r="E394">
        <v>0</v>
      </c>
      <c r="F394">
        <v>0</v>
      </c>
      <c r="G394">
        <v>0</v>
      </c>
      <c r="H394">
        <v>0</v>
      </c>
      <c r="I394">
        <v>0</v>
      </c>
      <c r="J394">
        <v>0</v>
      </c>
      <c r="K394">
        <v>0</v>
      </c>
      <c r="L394">
        <v>0</v>
      </c>
      <c r="M394">
        <v>0</v>
      </c>
      <c r="N394">
        <v>0</v>
      </c>
      <c r="O394">
        <v>0</v>
      </c>
      <c r="P394">
        <v>0</v>
      </c>
      <c r="Q394">
        <v>0</v>
      </c>
      <c r="R394">
        <v>0</v>
      </c>
      <c r="S394">
        <v>0</v>
      </c>
      <c r="T394">
        <v>0</v>
      </c>
      <c r="U394">
        <v>0</v>
      </c>
      <c r="V394">
        <v>0</v>
      </c>
      <c r="W394">
        <v>0</v>
      </c>
      <c r="X394">
        <v>0</v>
      </c>
      <c r="Y394">
        <v>0</v>
      </c>
      <c r="Z394">
        <v>0</v>
      </c>
      <c r="AA394">
        <v>0</v>
      </c>
      <c r="AB394">
        <v>0</v>
      </c>
      <c r="AC394">
        <v>0</v>
      </c>
      <c r="AD394">
        <v>0</v>
      </c>
      <c r="AE394">
        <v>0</v>
      </c>
      <c r="AF394">
        <v>0</v>
      </c>
      <c r="AG394">
        <v>0</v>
      </c>
      <c r="AH394">
        <v>0</v>
      </c>
      <c r="AI394">
        <v>0</v>
      </c>
      <c r="AJ394">
        <v>0</v>
      </c>
      <c r="AK394">
        <v>0</v>
      </c>
      <c r="AL394">
        <v>0</v>
      </c>
      <c r="AM394">
        <v>0</v>
      </c>
      <c r="AN394">
        <v>0</v>
      </c>
      <c r="AO394">
        <v>0</v>
      </c>
      <c r="AP394">
        <v>0</v>
      </c>
      <c r="AQ394">
        <v>0</v>
      </c>
      <c r="AR394">
        <v>0</v>
      </c>
      <c r="AS394">
        <v>0</v>
      </c>
      <c r="AT394">
        <v>0</v>
      </c>
      <c r="AU394">
        <v>0</v>
      </c>
      <c r="AV394">
        <v>0</v>
      </c>
      <c r="AW394">
        <v>0</v>
      </c>
      <c r="AX394">
        <v>0</v>
      </c>
      <c r="AY394">
        <v>0</v>
      </c>
      <c r="AZ394">
        <v>0</v>
      </c>
      <c r="BA394">
        <v>0</v>
      </c>
      <c r="BB394">
        <v>0</v>
      </c>
      <c r="BC394">
        <v>0</v>
      </c>
      <c r="BD394">
        <v>0</v>
      </c>
      <c r="BE394">
        <v>0</v>
      </c>
      <c r="BF394">
        <v>0</v>
      </c>
      <c r="BG394">
        <v>30</v>
      </c>
      <c r="BH394">
        <v>30</v>
      </c>
      <c r="BI394">
        <v>30</v>
      </c>
      <c r="BJ394">
        <v>30</v>
      </c>
      <c r="BK394">
        <v>30</v>
      </c>
      <c r="BL394">
        <v>30</v>
      </c>
      <c r="BM394">
        <v>30</v>
      </c>
      <c r="BN394">
        <v>30</v>
      </c>
      <c r="BO394">
        <v>0</v>
      </c>
      <c r="BP394">
        <v>0</v>
      </c>
      <c r="BQ394">
        <v>0</v>
      </c>
      <c r="BR394">
        <v>0</v>
      </c>
      <c r="BS394">
        <v>43</v>
      </c>
      <c r="BT394">
        <v>43</v>
      </c>
    </row>
    <row r="395" spans="1:72" x14ac:dyDescent="0.25">
      <c r="A395">
        <v>515</v>
      </c>
      <c r="B395" t="s">
        <v>568</v>
      </c>
      <c r="C395">
        <v>0</v>
      </c>
      <c r="D395">
        <v>0</v>
      </c>
      <c r="E395">
        <v>0</v>
      </c>
      <c r="F395">
        <v>0</v>
      </c>
      <c r="G395">
        <v>0</v>
      </c>
      <c r="H395">
        <v>0</v>
      </c>
      <c r="I395">
        <v>0</v>
      </c>
      <c r="J395">
        <v>0</v>
      </c>
      <c r="K395">
        <v>0</v>
      </c>
      <c r="L395">
        <v>0</v>
      </c>
      <c r="M395">
        <v>0</v>
      </c>
      <c r="N395">
        <v>0</v>
      </c>
      <c r="O395">
        <v>0</v>
      </c>
      <c r="P395">
        <v>0</v>
      </c>
      <c r="Q395">
        <v>0</v>
      </c>
      <c r="R395">
        <v>0</v>
      </c>
      <c r="S395">
        <v>0</v>
      </c>
      <c r="T395">
        <v>0</v>
      </c>
      <c r="U395">
        <v>0</v>
      </c>
      <c r="V395">
        <v>0</v>
      </c>
      <c r="W395">
        <v>0</v>
      </c>
      <c r="X395">
        <v>0</v>
      </c>
      <c r="Y395">
        <v>0</v>
      </c>
      <c r="Z395">
        <v>0</v>
      </c>
      <c r="AA395">
        <v>0</v>
      </c>
      <c r="AB395">
        <v>0</v>
      </c>
      <c r="AC395">
        <v>0</v>
      </c>
      <c r="AD395">
        <v>0</v>
      </c>
      <c r="AE395">
        <v>0</v>
      </c>
      <c r="AF395">
        <v>0</v>
      </c>
      <c r="AG395">
        <v>0</v>
      </c>
      <c r="AH395">
        <v>0</v>
      </c>
      <c r="AI395">
        <v>0</v>
      </c>
      <c r="AJ395">
        <v>0</v>
      </c>
      <c r="AK395">
        <v>0</v>
      </c>
      <c r="AL395">
        <v>0</v>
      </c>
      <c r="AM395">
        <v>0</v>
      </c>
      <c r="AN395">
        <v>0</v>
      </c>
      <c r="AO395">
        <v>0</v>
      </c>
      <c r="AP395">
        <v>0</v>
      </c>
      <c r="AQ395">
        <v>0</v>
      </c>
      <c r="AR395">
        <v>0</v>
      </c>
      <c r="AS395">
        <v>0</v>
      </c>
      <c r="AT395">
        <v>0</v>
      </c>
      <c r="AU395">
        <v>0</v>
      </c>
      <c r="AV395">
        <v>0</v>
      </c>
      <c r="AW395">
        <v>0</v>
      </c>
      <c r="AX395">
        <v>0</v>
      </c>
      <c r="AY395">
        <v>0</v>
      </c>
      <c r="AZ395">
        <v>0</v>
      </c>
      <c r="BA395">
        <v>0</v>
      </c>
      <c r="BB395">
        <v>0</v>
      </c>
      <c r="BC395">
        <v>0</v>
      </c>
      <c r="BD395">
        <v>0</v>
      </c>
      <c r="BE395">
        <v>0</v>
      </c>
      <c r="BF395">
        <v>0</v>
      </c>
      <c r="BG395">
        <v>30</v>
      </c>
      <c r="BH395">
        <v>30</v>
      </c>
      <c r="BI395">
        <v>30</v>
      </c>
      <c r="BJ395">
        <v>30</v>
      </c>
      <c r="BK395">
        <v>30</v>
      </c>
      <c r="BL395">
        <v>30</v>
      </c>
      <c r="BM395">
        <v>30</v>
      </c>
      <c r="BN395">
        <v>30</v>
      </c>
      <c r="BO395">
        <v>0</v>
      </c>
      <c r="BP395">
        <v>0</v>
      </c>
      <c r="BQ395">
        <v>0</v>
      </c>
      <c r="BR395">
        <v>0</v>
      </c>
      <c r="BS395">
        <v>43</v>
      </c>
      <c r="BT395">
        <v>43</v>
      </c>
    </row>
    <row r="396" spans="1:72" x14ac:dyDescent="0.25">
      <c r="A396">
        <v>516</v>
      </c>
      <c r="B396" t="s">
        <v>569</v>
      </c>
      <c r="C396">
        <v>0</v>
      </c>
      <c r="D396">
        <v>0</v>
      </c>
      <c r="E396">
        <v>0</v>
      </c>
      <c r="F396">
        <v>0</v>
      </c>
      <c r="G396">
        <v>0</v>
      </c>
      <c r="H396">
        <v>0</v>
      </c>
      <c r="I396">
        <v>0</v>
      </c>
      <c r="J396">
        <v>0</v>
      </c>
      <c r="K396">
        <v>0</v>
      </c>
      <c r="L396">
        <v>0</v>
      </c>
      <c r="M396">
        <v>0</v>
      </c>
      <c r="N396">
        <v>0</v>
      </c>
      <c r="O396">
        <v>0</v>
      </c>
      <c r="P396">
        <v>0</v>
      </c>
      <c r="Q396">
        <v>0</v>
      </c>
      <c r="R396">
        <v>0</v>
      </c>
      <c r="S396">
        <v>0</v>
      </c>
      <c r="T396">
        <v>0</v>
      </c>
      <c r="U396">
        <v>0</v>
      </c>
      <c r="V396">
        <v>0</v>
      </c>
      <c r="W396">
        <v>0</v>
      </c>
      <c r="X396">
        <v>0</v>
      </c>
      <c r="Y396">
        <v>0</v>
      </c>
      <c r="Z396">
        <v>0</v>
      </c>
      <c r="AA396">
        <v>0</v>
      </c>
      <c r="AB396">
        <v>0</v>
      </c>
      <c r="AC396">
        <v>0</v>
      </c>
      <c r="AD396">
        <v>0</v>
      </c>
      <c r="AE396">
        <v>0</v>
      </c>
      <c r="AF396">
        <v>0</v>
      </c>
      <c r="AG396">
        <v>0</v>
      </c>
      <c r="AH396">
        <v>0</v>
      </c>
      <c r="AI396">
        <v>15</v>
      </c>
      <c r="AJ396">
        <v>15</v>
      </c>
      <c r="AK396">
        <v>15</v>
      </c>
      <c r="AL396">
        <v>15</v>
      </c>
      <c r="AM396">
        <v>15</v>
      </c>
      <c r="AN396">
        <v>15</v>
      </c>
      <c r="AO396">
        <v>15</v>
      </c>
      <c r="AP396">
        <v>15</v>
      </c>
      <c r="AQ396">
        <v>0</v>
      </c>
      <c r="AR396">
        <v>0</v>
      </c>
      <c r="AS396">
        <v>0</v>
      </c>
      <c r="AT396">
        <v>0</v>
      </c>
      <c r="AU396">
        <v>0</v>
      </c>
      <c r="AV396">
        <v>0</v>
      </c>
      <c r="AW396">
        <v>0</v>
      </c>
      <c r="AX396">
        <v>0</v>
      </c>
      <c r="AY396">
        <v>45</v>
      </c>
      <c r="AZ396">
        <v>45</v>
      </c>
      <c r="BA396">
        <v>45</v>
      </c>
      <c r="BB396">
        <v>45</v>
      </c>
      <c r="BC396">
        <v>45</v>
      </c>
      <c r="BD396">
        <v>45</v>
      </c>
      <c r="BE396">
        <v>45</v>
      </c>
      <c r="BF396">
        <v>45</v>
      </c>
      <c r="BG396">
        <v>10</v>
      </c>
      <c r="BH396">
        <v>10</v>
      </c>
      <c r="BI396">
        <v>10</v>
      </c>
      <c r="BJ396">
        <v>10</v>
      </c>
      <c r="BK396">
        <v>10</v>
      </c>
      <c r="BL396">
        <v>10</v>
      </c>
      <c r="BM396">
        <v>10</v>
      </c>
      <c r="BN396">
        <v>10</v>
      </c>
      <c r="BO396">
        <v>0</v>
      </c>
      <c r="BP396">
        <v>0</v>
      </c>
      <c r="BQ396">
        <v>0</v>
      </c>
      <c r="BR396">
        <v>0</v>
      </c>
      <c r="BS396">
        <v>54</v>
      </c>
      <c r="BT396">
        <v>43</v>
      </c>
    </row>
    <row r="397" spans="1:72" x14ac:dyDescent="0.25">
      <c r="A397">
        <v>517</v>
      </c>
      <c r="B397" t="s">
        <v>570</v>
      </c>
      <c r="C397">
        <v>0</v>
      </c>
      <c r="D397">
        <v>0</v>
      </c>
      <c r="E397">
        <v>0</v>
      </c>
      <c r="F397">
        <v>0</v>
      </c>
      <c r="G397">
        <v>0</v>
      </c>
      <c r="H397">
        <v>0</v>
      </c>
      <c r="I397">
        <v>0</v>
      </c>
      <c r="J397">
        <v>0</v>
      </c>
      <c r="K397">
        <v>0</v>
      </c>
      <c r="L397">
        <v>0</v>
      </c>
      <c r="M397">
        <v>0</v>
      </c>
      <c r="N397">
        <v>0</v>
      </c>
      <c r="O397">
        <v>0</v>
      </c>
      <c r="P397">
        <v>0</v>
      </c>
      <c r="Q397">
        <v>0</v>
      </c>
      <c r="R397">
        <v>0</v>
      </c>
      <c r="S397">
        <v>0</v>
      </c>
      <c r="T397">
        <v>0</v>
      </c>
      <c r="U397">
        <v>0</v>
      </c>
      <c r="V397">
        <v>0</v>
      </c>
      <c r="W397">
        <v>0</v>
      </c>
      <c r="X397">
        <v>0</v>
      </c>
      <c r="Y397">
        <v>0</v>
      </c>
      <c r="Z397">
        <v>0</v>
      </c>
      <c r="AA397">
        <v>0</v>
      </c>
      <c r="AB397">
        <v>0.96</v>
      </c>
      <c r="AC397">
        <v>0</v>
      </c>
      <c r="AD397">
        <v>0</v>
      </c>
      <c r="AE397">
        <v>0</v>
      </c>
      <c r="AF397">
        <v>0</v>
      </c>
      <c r="AG397">
        <v>0</v>
      </c>
      <c r="AH397">
        <v>0</v>
      </c>
      <c r="AI397">
        <v>0</v>
      </c>
      <c r="AJ397">
        <v>0</v>
      </c>
      <c r="AK397">
        <v>0</v>
      </c>
      <c r="AL397">
        <v>0</v>
      </c>
      <c r="AM397">
        <v>0</v>
      </c>
      <c r="AN397">
        <v>0</v>
      </c>
      <c r="AO397">
        <v>0</v>
      </c>
      <c r="AP397">
        <v>0</v>
      </c>
      <c r="AQ397">
        <v>0</v>
      </c>
      <c r="AR397">
        <v>0</v>
      </c>
      <c r="AS397">
        <v>0</v>
      </c>
      <c r="AT397">
        <v>0</v>
      </c>
      <c r="AU397">
        <v>0</v>
      </c>
      <c r="AV397">
        <v>0</v>
      </c>
      <c r="AW397">
        <v>0</v>
      </c>
      <c r="AX397">
        <v>0</v>
      </c>
      <c r="AY397">
        <v>0</v>
      </c>
      <c r="AZ397">
        <v>0</v>
      </c>
      <c r="BA397">
        <v>0</v>
      </c>
      <c r="BB397">
        <v>0</v>
      </c>
      <c r="BC397">
        <v>0</v>
      </c>
      <c r="BD397">
        <v>0</v>
      </c>
      <c r="BE397">
        <v>0</v>
      </c>
      <c r="BF397">
        <v>0</v>
      </c>
      <c r="BG397">
        <v>30</v>
      </c>
      <c r="BH397">
        <v>29.04</v>
      </c>
      <c r="BI397">
        <v>30</v>
      </c>
      <c r="BJ397">
        <v>30</v>
      </c>
      <c r="BK397">
        <v>30</v>
      </c>
      <c r="BL397">
        <v>30</v>
      </c>
      <c r="BM397">
        <v>30</v>
      </c>
      <c r="BN397">
        <v>30</v>
      </c>
      <c r="BO397">
        <v>0</v>
      </c>
      <c r="BP397">
        <v>0</v>
      </c>
      <c r="BQ397">
        <v>0</v>
      </c>
      <c r="BR397">
        <v>0</v>
      </c>
      <c r="BS397">
        <v>43</v>
      </c>
      <c r="BT397">
        <v>43</v>
      </c>
    </row>
    <row r="398" spans="1:72" x14ac:dyDescent="0.25">
      <c r="A398">
        <v>518</v>
      </c>
      <c r="B398" t="s">
        <v>571</v>
      </c>
      <c r="C398">
        <v>0</v>
      </c>
      <c r="D398">
        <v>0</v>
      </c>
      <c r="E398">
        <v>0</v>
      </c>
      <c r="F398">
        <v>0</v>
      </c>
      <c r="G398">
        <v>0</v>
      </c>
      <c r="H398">
        <v>0</v>
      </c>
      <c r="I398">
        <v>0</v>
      </c>
      <c r="J398">
        <v>0</v>
      </c>
      <c r="K398">
        <v>0</v>
      </c>
      <c r="L398">
        <v>0</v>
      </c>
      <c r="M398">
        <v>0</v>
      </c>
      <c r="N398">
        <v>0</v>
      </c>
      <c r="O398">
        <v>0</v>
      </c>
      <c r="P398">
        <v>0</v>
      </c>
      <c r="Q398">
        <v>0</v>
      </c>
      <c r="R398">
        <v>0</v>
      </c>
      <c r="S398">
        <v>0</v>
      </c>
      <c r="T398">
        <v>0</v>
      </c>
      <c r="U398">
        <v>0</v>
      </c>
      <c r="V398">
        <v>0</v>
      </c>
      <c r="W398">
        <v>0</v>
      </c>
      <c r="X398">
        <v>0</v>
      </c>
      <c r="Y398">
        <v>0</v>
      </c>
      <c r="Z398">
        <v>0</v>
      </c>
      <c r="AA398">
        <v>0</v>
      </c>
      <c r="AB398">
        <v>0</v>
      </c>
      <c r="AC398">
        <v>0</v>
      </c>
      <c r="AD398">
        <v>0</v>
      </c>
      <c r="AE398">
        <v>0</v>
      </c>
      <c r="AF398">
        <v>0</v>
      </c>
      <c r="AG398">
        <v>0</v>
      </c>
      <c r="AH398">
        <v>0</v>
      </c>
      <c r="AI398">
        <v>100</v>
      </c>
      <c r="AJ398">
        <v>100</v>
      </c>
      <c r="AK398">
        <v>100</v>
      </c>
      <c r="AL398">
        <v>100</v>
      </c>
      <c r="AM398">
        <v>100</v>
      </c>
      <c r="AN398">
        <v>100</v>
      </c>
      <c r="AO398">
        <v>100</v>
      </c>
      <c r="AP398">
        <v>100</v>
      </c>
      <c r="AQ398">
        <v>0</v>
      </c>
      <c r="AR398">
        <v>0</v>
      </c>
      <c r="AS398">
        <v>0</v>
      </c>
      <c r="AT398">
        <v>0</v>
      </c>
      <c r="AU398">
        <v>0</v>
      </c>
      <c r="AV398">
        <v>0</v>
      </c>
      <c r="AW398">
        <v>0</v>
      </c>
      <c r="AX398">
        <v>0</v>
      </c>
      <c r="AY398">
        <v>0</v>
      </c>
      <c r="AZ398">
        <v>0</v>
      </c>
      <c r="BA398">
        <v>0</v>
      </c>
      <c r="BB398">
        <v>0</v>
      </c>
      <c r="BC398">
        <v>0</v>
      </c>
      <c r="BD398">
        <v>0</v>
      </c>
      <c r="BE398">
        <v>0</v>
      </c>
      <c r="BF398">
        <v>0</v>
      </c>
      <c r="BG398">
        <v>0</v>
      </c>
      <c r="BH398">
        <v>0</v>
      </c>
      <c r="BI398">
        <v>0</v>
      </c>
      <c r="BJ398">
        <v>0</v>
      </c>
      <c r="BK398">
        <v>0</v>
      </c>
      <c r="BL398">
        <v>0</v>
      </c>
      <c r="BM398">
        <v>0</v>
      </c>
      <c r="BN398">
        <v>0</v>
      </c>
      <c r="BO398">
        <v>0</v>
      </c>
      <c r="BP398">
        <v>0</v>
      </c>
      <c r="BQ398">
        <v>0</v>
      </c>
      <c r="BR398">
        <v>0</v>
      </c>
      <c r="BS398">
        <v>50</v>
      </c>
      <c r="BT398">
        <v>43</v>
      </c>
    </row>
    <row r="399" spans="1:72" x14ac:dyDescent="0.25">
      <c r="A399">
        <v>519</v>
      </c>
      <c r="B399" t="s">
        <v>572</v>
      </c>
      <c r="C399">
        <v>0</v>
      </c>
      <c r="D399">
        <v>0</v>
      </c>
      <c r="E399">
        <v>0</v>
      </c>
      <c r="F399">
        <v>0</v>
      </c>
      <c r="G399">
        <v>0</v>
      </c>
      <c r="H399">
        <v>0</v>
      </c>
      <c r="I399">
        <v>0</v>
      </c>
      <c r="J399">
        <v>0</v>
      </c>
      <c r="K399">
        <v>0</v>
      </c>
      <c r="L399">
        <v>0</v>
      </c>
      <c r="M399">
        <v>0</v>
      </c>
      <c r="N399">
        <v>0</v>
      </c>
      <c r="O399">
        <v>0</v>
      </c>
      <c r="P399">
        <v>0</v>
      </c>
      <c r="Q399">
        <v>0</v>
      </c>
      <c r="R399">
        <v>0</v>
      </c>
      <c r="S399">
        <v>0</v>
      </c>
      <c r="T399">
        <v>0</v>
      </c>
      <c r="U399">
        <v>0</v>
      </c>
      <c r="V399">
        <v>0</v>
      </c>
      <c r="W399">
        <v>0</v>
      </c>
      <c r="X399">
        <v>0</v>
      </c>
      <c r="Y399">
        <v>0</v>
      </c>
      <c r="Z399">
        <v>0</v>
      </c>
      <c r="AA399">
        <v>0</v>
      </c>
      <c r="AB399">
        <v>0</v>
      </c>
      <c r="AC399">
        <v>0</v>
      </c>
      <c r="AD399">
        <v>0</v>
      </c>
      <c r="AE399">
        <v>0</v>
      </c>
      <c r="AF399">
        <v>0</v>
      </c>
      <c r="AG399">
        <v>0</v>
      </c>
      <c r="AH399">
        <v>0</v>
      </c>
      <c r="AI399">
        <v>70</v>
      </c>
      <c r="AJ399">
        <v>70</v>
      </c>
      <c r="AK399">
        <v>70</v>
      </c>
      <c r="AL399">
        <v>70</v>
      </c>
      <c r="AM399">
        <v>70</v>
      </c>
      <c r="AN399">
        <v>70</v>
      </c>
      <c r="AO399">
        <v>70</v>
      </c>
      <c r="AP399">
        <v>70</v>
      </c>
      <c r="AQ399">
        <v>10</v>
      </c>
      <c r="AR399">
        <v>10</v>
      </c>
      <c r="AS399">
        <v>10</v>
      </c>
      <c r="AT399">
        <v>10</v>
      </c>
      <c r="AU399">
        <v>10</v>
      </c>
      <c r="AV399">
        <v>10</v>
      </c>
      <c r="AW399">
        <v>10</v>
      </c>
      <c r="AX399">
        <v>10</v>
      </c>
      <c r="AY399">
        <v>0</v>
      </c>
      <c r="AZ399">
        <v>0</v>
      </c>
      <c r="BA399">
        <v>0</v>
      </c>
      <c r="BB399">
        <v>0</v>
      </c>
      <c r="BC399">
        <v>0</v>
      </c>
      <c r="BD399">
        <v>0</v>
      </c>
      <c r="BE399">
        <v>0</v>
      </c>
      <c r="BF399">
        <v>0</v>
      </c>
      <c r="BG399">
        <v>45</v>
      </c>
      <c r="BH399">
        <v>45</v>
      </c>
      <c r="BI399">
        <v>45</v>
      </c>
      <c r="BJ399">
        <v>45</v>
      </c>
      <c r="BK399">
        <v>45</v>
      </c>
      <c r="BL399">
        <v>45</v>
      </c>
      <c r="BM399">
        <v>45</v>
      </c>
      <c r="BN399">
        <v>45</v>
      </c>
      <c r="BO399">
        <v>0</v>
      </c>
      <c r="BP399">
        <v>0</v>
      </c>
      <c r="BQ399">
        <v>0</v>
      </c>
      <c r="BR399">
        <v>0</v>
      </c>
      <c r="BS399">
        <v>47</v>
      </c>
      <c r="BT399">
        <v>47</v>
      </c>
    </row>
    <row r="400" spans="1:72" x14ac:dyDescent="0.25">
      <c r="A400">
        <v>520</v>
      </c>
      <c r="B400" t="s">
        <v>573</v>
      </c>
      <c r="C400">
        <v>0</v>
      </c>
      <c r="D400">
        <v>0</v>
      </c>
      <c r="E400">
        <v>0</v>
      </c>
      <c r="F400">
        <v>0</v>
      </c>
      <c r="G400">
        <v>0</v>
      </c>
      <c r="H400">
        <v>0</v>
      </c>
      <c r="I400">
        <v>0</v>
      </c>
      <c r="J400">
        <v>0</v>
      </c>
      <c r="K400">
        <v>0</v>
      </c>
      <c r="L400">
        <v>0</v>
      </c>
      <c r="M400">
        <v>0</v>
      </c>
      <c r="N400">
        <v>0</v>
      </c>
      <c r="O400">
        <v>0</v>
      </c>
      <c r="P400">
        <v>0</v>
      </c>
      <c r="Q400">
        <v>0</v>
      </c>
      <c r="R400">
        <v>0</v>
      </c>
      <c r="S400">
        <v>0</v>
      </c>
      <c r="T400">
        <v>0</v>
      </c>
      <c r="U400">
        <v>0</v>
      </c>
      <c r="V400">
        <v>0</v>
      </c>
      <c r="W400">
        <v>0</v>
      </c>
      <c r="X400">
        <v>0</v>
      </c>
      <c r="Y400">
        <v>0</v>
      </c>
      <c r="Z400">
        <v>0</v>
      </c>
      <c r="AA400">
        <v>0</v>
      </c>
      <c r="AB400">
        <v>0</v>
      </c>
      <c r="AC400">
        <v>0</v>
      </c>
      <c r="AD400">
        <v>0</v>
      </c>
      <c r="AE400">
        <v>0</v>
      </c>
      <c r="AF400">
        <v>0</v>
      </c>
      <c r="AG400">
        <v>0</v>
      </c>
      <c r="AH400">
        <v>0</v>
      </c>
      <c r="AI400">
        <v>0</v>
      </c>
      <c r="AJ400">
        <v>0</v>
      </c>
      <c r="AK400">
        <v>0</v>
      </c>
      <c r="AL400">
        <v>0</v>
      </c>
      <c r="AM400">
        <v>0</v>
      </c>
      <c r="AN400">
        <v>0</v>
      </c>
      <c r="AO400">
        <v>0</v>
      </c>
      <c r="AP400">
        <v>0</v>
      </c>
      <c r="AQ400">
        <v>10</v>
      </c>
      <c r="AR400">
        <v>10</v>
      </c>
      <c r="AS400">
        <v>10</v>
      </c>
      <c r="AT400">
        <v>10</v>
      </c>
      <c r="AU400">
        <v>10</v>
      </c>
      <c r="AV400">
        <v>10</v>
      </c>
      <c r="AW400">
        <v>10</v>
      </c>
      <c r="AX400">
        <v>10</v>
      </c>
      <c r="AY400">
        <v>45</v>
      </c>
      <c r="AZ400">
        <v>45</v>
      </c>
      <c r="BA400">
        <v>45</v>
      </c>
      <c r="BB400">
        <v>45</v>
      </c>
      <c r="BC400">
        <v>45</v>
      </c>
      <c r="BD400">
        <v>45</v>
      </c>
      <c r="BE400">
        <v>45</v>
      </c>
      <c r="BF400">
        <v>45</v>
      </c>
      <c r="BG400">
        <v>0</v>
      </c>
      <c r="BH400">
        <v>0</v>
      </c>
      <c r="BI400">
        <v>0</v>
      </c>
      <c r="BJ400">
        <v>0</v>
      </c>
      <c r="BK400">
        <v>0</v>
      </c>
      <c r="BL400">
        <v>0</v>
      </c>
      <c r="BM400">
        <v>0</v>
      </c>
      <c r="BN400">
        <v>0</v>
      </c>
      <c r="BO400">
        <v>0</v>
      </c>
      <c r="BP400">
        <v>0</v>
      </c>
      <c r="BQ400">
        <v>0</v>
      </c>
      <c r="BR400">
        <v>0</v>
      </c>
      <c r="BS400">
        <v>52</v>
      </c>
      <c r="BT400">
        <v>47</v>
      </c>
    </row>
    <row r="401" spans="1:72" x14ac:dyDescent="0.25">
      <c r="A401">
        <v>521</v>
      </c>
      <c r="B401" t="s">
        <v>574</v>
      </c>
      <c r="C401">
        <v>0</v>
      </c>
      <c r="D401">
        <v>0</v>
      </c>
      <c r="E401">
        <v>0</v>
      </c>
      <c r="F401">
        <v>0</v>
      </c>
      <c r="G401">
        <v>0</v>
      </c>
      <c r="H401">
        <v>0</v>
      </c>
      <c r="I401">
        <v>0</v>
      </c>
      <c r="J401">
        <v>0</v>
      </c>
      <c r="K401">
        <v>0</v>
      </c>
      <c r="L401">
        <v>0</v>
      </c>
      <c r="M401">
        <v>0</v>
      </c>
      <c r="N401">
        <v>0</v>
      </c>
      <c r="O401">
        <v>0</v>
      </c>
      <c r="P401">
        <v>0</v>
      </c>
      <c r="Q401">
        <v>0</v>
      </c>
      <c r="R401">
        <v>0</v>
      </c>
      <c r="S401">
        <v>0</v>
      </c>
      <c r="T401">
        <v>0</v>
      </c>
      <c r="U401">
        <v>0</v>
      </c>
      <c r="V401">
        <v>0</v>
      </c>
      <c r="W401">
        <v>0</v>
      </c>
      <c r="X401">
        <v>0</v>
      </c>
      <c r="Y401">
        <v>0</v>
      </c>
      <c r="Z401">
        <v>0</v>
      </c>
      <c r="AA401">
        <v>0</v>
      </c>
      <c r="AB401">
        <v>0</v>
      </c>
      <c r="AC401">
        <v>0</v>
      </c>
      <c r="AD401">
        <v>0</v>
      </c>
      <c r="AE401">
        <v>0</v>
      </c>
      <c r="AF401">
        <v>0</v>
      </c>
      <c r="AG401">
        <v>0</v>
      </c>
      <c r="AH401">
        <v>0</v>
      </c>
      <c r="AI401">
        <v>0</v>
      </c>
      <c r="AJ401">
        <v>0</v>
      </c>
      <c r="AK401">
        <v>0</v>
      </c>
      <c r="AL401">
        <v>0</v>
      </c>
      <c r="AM401">
        <v>0</v>
      </c>
      <c r="AN401">
        <v>0</v>
      </c>
      <c r="AO401">
        <v>0</v>
      </c>
      <c r="AP401">
        <v>0</v>
      </c>
      <c r="AQ401">
        <v>70</v>
      </c>
      <c r="AR401">
        <v>70</v>
      </c>
      <c r="AS401">
        <v>70</v>
      </c>
      <c r="AT401">
        <v>70</v>
      </c>
      <c r="AU401">
        <v>70</v>
      </c>
      <c r="AV401">
        <v>70</v>
      </c>
      <c r="AW401">
        <v>70</v>
      </c>
      <c r="AX401">
        <v>70</v>
      </c>
      <c r="AY401">
        <v>50</v>
      </c>
      <c r="AZ401">
        <v>50</v>
      </c>
      <c r="BA401">
        <v>50</v>
      </c>
      <c r="BB401">
        <v>50</v>
      </c>
      <c r="BC401">
        <v>50</v>
      </c>
      <c r="BD401">
        <v>50</v>
      </c>
      <c r="BE401">
        <v>50</v>
      </c>
      <c r="BF401">
        <v>50</v>
      </c>
      <c r="BG401">
        <v>10</v>
      </c>
      <c r="BH401">
        <v>10</v>
      </c>
      <c r="BI401">
        <v>10</v>
      </c>
      <c r="BJ401">
        <v>10</v>
      </c>
      <c r="BK401">
        <v>10</v>
      </c>
      <c r="BL401">
        <v>10</v>
      </c>
      <c r="BM401">
        <v>10</v>
      </c>
      <c r="BN401">
        <v>10</v>
      </c>
      <c r="BO401">
        <v>0</v>
      </c>
      <c r="BP401">
        <v>0</v>
      </c>
      <c r="BQ401">
        <v>0</v>
      </c>
      <c r="BR401">
        <v>0</v>
      </c>
      <c r="BS401">
        <v>71</v>
      </c>
      <c r="BT401">
        <v>47</v>
      </c>
    </row>
    <row r="402" spans="1:72" x14ac:dyDescent="0.25">
      <c r="A402">
        <v>522</v>
      </c>
      <c r="B402" t="s">
        <v>575</v>
      </c>
      <c r="C402">
        <v>0</v>
      </c>
      <c r="D402">
        <v>0</v>
      </c>
      <c r="E402">
        <v>0</v>
      </c>
      <c r="F402">
        <v>0</v>
      </c>
      <c r="G402">
        <v>0</v>
      </c>
      <c r="H402">
        <v>0</v>
      </c>
      <c r="I402">
        <v>0</v>
      </c>
      <c r="J402">
        <v>0</v>
      </c>
      <c r="K402">
        <v>0</v>
      </c>
      <c r="L402">
        <v>0</v>
      </c>
      <c r="M402">
        <v>0</v>
      </c>
      <c r="N402">
        <v>0</v>
      </c>
      <c r="O402">
        <v>0</v>
      </c>
      <c r="P402">
        <v>0</v>
      </c>
      <c r="Q402">
        <v>0</v>
      </c>
      <c r="R402">
        <v>0</v>
      </c>
      <c r="S402">
        <v>0</v>
      </c>
      <c r="T402">
        <v>0</v>
      </c>
      <c r="U402">
        <v>0</v>
      </c>
      <c r="V402">
        <v>0</v>
      </c>
      <c r="W402">
        <v>0</v>
      </c>
      <c r="X402">
        <v>0</v>
      </c>
      <c r="Y402">
        <v>0</v>
      </c>
      <c r="Z402">
        <v>0</v>
      </c>
      <c r="AA402">
        <v>0</v>
      </c>
      <c r="AB402">
        <v>0</v>
      </c>
      <c r="AC402">
        <v>0</v>
      </c>
      <c r="AD402">
        <v>0</v>
      </c>
      <c r="AE402">
        <v>0</v>
      </c>
      <c r="AF402">
        <v>0</v>
      </c>
      <c r="AG402">
        <v>0</v>
      </c>
      <c r="AH402">
        <v>0</v>
      </c>
      <c r="AI402">
        <v>90</v>
      </c>
      <c r="AJ402">
        <v>90</v>
      </c>
      <c r="AK402">
        <v>90</v>
      </c>
      <c r="AL402">
        <v>90</v>
      </c>
      <c r="AM402">
        <v>90</v>
      </c>
      <c r="AN402">
        <v>90</v>
      </c>
      <c r="AO402">
        <v>90</v>
      </c>
      <c r="AP402">
        <v>90</v>
      </c>
      <c r="AQ402">
        <v>30</v>
      </c>
      <c r="AR402">
        <v>30</v>
      </c>
      <c r="AS402">
        <v>30</v>
      </c>
      <c r="AT402">
        <v>30</v>
      </c>
      <c r="AU402">
        <v>30</v>
      </c>
      <c r="AV402">
        <v>30</v>
      </c>
      <c r="AW402">
        <v>30</v>
      </c>
      <c r="AX402">
        <v>30</v>
      </c>
      <c r="AY402">
        <v>0</v>
      </c>
      <c r="AZ402">
        <v>0</v>
      </c>
      <c r="BA402">
        <v>0</v>
      </c>
      <c r="BB402">
        <v>0</v>
      </c>
      <c r="BC402">
        <v>0</v>
      </c>
      <c r="BD402">
        <v>0</v>
      </c>
      <c r="BE402">
        <v>0</v>
      </c>
      <c r="BF402">
        <v>0</v>
      </c>
      <c r="BG402">
        <v>67</v>
      </c>
      <c r="BH402">
        <v>67</v>
      </c>
      <c r="BI402">
        <v>67</v>
      </c>
      <c r="BJ402">
        <v>67</v>
      </c>
      <c r="BK402">
        <v>67</v>
      </c>
      <c r="BL402">
        <v>67</v>
      </c>
      <c r="BM402">
        <v>67</v>
      </c>
      <c r="BN402">
        <v>67</v>
      </c>
      <c r="BO402">
        <v>0</v>
      </c>
      <c r="BP402">
        <v>0</v>
      </c>
      <c r="BQ402">
        <v>0</v>
      </c>
      <c r="BR402">
        <v>2</v>
      </c>
      <c r="BS402">
        <v>27</v>
      </c>
      <c r="BT402">
        <v>47</v>
      </c>
    </row>
    <row r="403" spans="1:72" x14ac:dyDescent="0.25">
      <c r="A403">
        <v>523</v>
      </c>
      <c r="B403" t="s">
        <v>576</v>
      </c>
      <c r="C403">
        <v>0</v>
      </c>
      <c r="D403">
        <v>0</v>
      </c>
      <c r="E403">
        <v>0</v>
      </c>
      <c r="F403">
        <v>0</v>
      </c>
      <c r="G403">
        <v>0</v>
      </c>
      <c r="H403">
        <v>0</v>
      </c>
      <c r="I403">
        <v>0</v>
      </c>
      <c r="J403">
        <v>0</v>
      </c>
      <c r="K403">
        <v>0</v>
      </c>
      <c r="L403">
        <v>0</v>
      </c>
      <c r="M403">
        <v>0</v>
      </c>
      <c r="N403">
        <v>0</v>
      </c>
      <c r="O403">
        <v>0</v>
      </c>
      <c r="P403">
        <v>0</v>
      </c>
      <c r="Q403">
        <v>0</v>
      </c>
      <c r="R403">
        <v>0</v>
      </c>
      <c r="S403">
        <v>0</v>
      </c>
      <c r="T403">
        <v>0</v>
      </c>
      <c r="U403">
        <v>0</v>
      </c>
      <c r="V403">
        <v>0</v>
      </c>
      <c r="W403">
        <v>0</v>
      </c>
      <c r="X403">
        <v>0</v>
      </c>
      <c r="Y403">
        <v>0</v>
      </c>
      <c r="Z403">
        <v>0</v>
      </c>
      <c r="AA403">
        <v>0</v>
      </c>
      <c r="AB403">
        <v>0</v>
      </c>
      <c r="AC403">
        <v>0</v>
      </c>
      <c r="AD403">
        <v>0</v>
      </c>
      <c r="AE403">
        <v>0</v>
      </c>
      <c r="AF403">
        <v>0</v>
      </c>
      <c r="AG403">
        <v>0</v>
      </c>
      <c r="AH403">
        <v>0</v>
      </c>
      <c r="AI403">
        <v>90</v>
      </c>
      <c r="AJ403">
        <v>90</v>
      </c>
      <c r="AK403">
        <v>90</v>
      </c>
      <c r="AL403">
        <v>90</v>
      </c>
      <c r="AM403">
        <v>90</v>
      </c>
      <c r="AN403">
        <v>90</v>
      </c>
      <c r="AO403">
        <v>90</v>
      </c>
      <c r="AP403">
        <v>90</v>
      </c>
      <c r="AQ403">
        <v>30</v>
      </c>
      <c r="AR403">
        <v>30</v>
      </c>
      <c r="AS403">
        <v>30</v>
      </c>
      <c r="AT403">
        <v>30</v>
      </c>
      <c r="AU403">
        <v>30</v>
      </c>
      <c r="AV403">
        <v>30</v>
      </c>
      <c r="AW403">
        <v>30</v>
      </c>
      <c r="AX403">
        <v>30</v>
      </c>
      <c r="AY403">
        <v>0</v>
      </c>
      <c r="AZ403">
        <v>0</v>
      </c>
      <c r="BA403">
        <v>0</v>
      </c>
      <c r="BB403">
        <v>0</v>
      </c>
      <c r="BC403">
        <v>0</v>
      </c>
      <c r="BD403">
        <v>0</v>
      </c>
      <c r="BE403">
        <v>0</v>
      </c>
      <c r="BF403">
        <v>0</v>
      </c>
      <c r="BG403">
        <v>65</v>
      </c>
      <c r="BH403">
        <v>65</v>
      </c>
      <c r="BI403">
        <v>65</v>
      </c>
      <c r="BJ403">
        <v>65</v>
      </c>
      <c r="BK403">
        <v>65</v>
      </c>
      <c r="BL403">
        <v>65</v>
      </c>
      <c r="BM403">
        <v>65</v>
      </c>
      <c r="BN403">
        <v>65</v>
      </c>
      <c r="BO403">
        <v>0</v>
      </c>
      <c r="BP403">
        <v>0</v>
      </c>
      <c r="BQ403">
        <v>0</v>
      </c>
      <c r="BR403">
        <v>0</v>
      </c>
      <c r="BS403">
        <v>27</v>
      </c>
      <c r="BT403">
        <v>47</v>
      </c>
    </row>
    <row r="404" spans="1:72" x14ac:dyDescent="0.25">
      <c r="A404">
        <v>524</v>
      </c>
      <c r="B404" t="s">
        <v>577</v>
      </c>
      <c r="C404">
        <v>0</v>
      </c>
      <c r="D404">
        <v>0</v>
      </c>
      <c r="E404">
        <v>0</v>
      </c>
      <c r="F404">
        <v>0</v>
      </c>
      <c r="G404">
        <v>0</v>
      </c>
      <c r="H404">
        <v>0</v>
      </c>
      <c r="I404">
        <v>0</v>
      </c>
      <c r="J404">
        <v>0</v>
      </c>
      <c r="K404">
        <v>0</v>
      </c>
      <c r="L404">
        <v>0</v>
      </c>
      <c r="M404">
        <v>0</v>
      </c>
      <c r="N404">
        <v>0</v>
      </c>
      <c r="O404">
        <v>0</v>
      </c>
      <c r="P404">
        <v>0</v>
      </c>
      <c r="Q404">
        <v>0</v>
      </c>
      <c r="R404">
        <v>0</v>
      </c>
      <c r="S404">
        <v>0</v>
      </c>
      <c r="T404">
        <v>0</v>
      </c>
      <c r="U404">
        <v>0</v>
      </c>
      <c r="V404">
        <v>0</v>
      </c>
      <c r="W404">
        <v>0</v>
      </c>
      <c r="X404">
        <v>0</v>
      </c>
      <c r="Y404">
        <v>0</v>
      </c>
      <c r="Z404">
        <v>0</v>
      </c>
      <c r="AA404">
        <v>0</v>
      </c>
      <c r="AB404">
        <v>0</v>
      </c>
      <c r="AC404">
        <v>0</v>
      </c>
      <c r="AD404">
        <v>0</v>
      </c>
      <c r="AE404">
        <v>0</v>
      </c>
      <c r="AF404">
        <v>0</v>
      </c>
      <c r="AG404">
        <v>0</v>
      </c>
      <c r="AH404">
        <v>0</v>
      </c>
      <c r="AI404">
        <v>72</v>
      </c>
      <c r="AJ404">
        <v>72</v>
      </c>
      <c r="AK404">
        <v>72</v>
      </c>
      <c r="AL404">
        <v>72</v>
      </c>
      <c r="AM404">
        <v>72</v>
      </c>
      <c r="AN404">
        <v>72</v>
      </c>
      <c r="AO404">
        <v>72</v>
      </c>
      <c r="AP404">
        <v>72</v>
      </c>
      <c r="AQ404">
        <v>12</v>
      </c>
      <c r="AR404">
        <v>12</v>
      </c>
      <c r="AS404">
        <v>12</v>
      </c>
      <c r="AT404">
        <v>12</v>
      </c>
      <c r="AU404">
        <v>12</v>
      </c>
      <c r="AV404">
        <v>12</v>
      </c>
      <c r="AW404">
        <v>12</v>
      </c>
      <c r="AX404">
        <v>12</v>
      </c>
      <c r="AY404">
        <v>0</v>
      </c>
      <c r="AZ404">
        <v>0</v>
      </c>
      <c r="BA404">
        <v>0</v>
      </c>
      <c r="BB404">
        <v>0</v>
      </c>
      <c r="BC404">
        <v>0</v>
      </c>
      <c r="BD404">
        <v>0</v>
      </c>
      <c r="BE404">
        <v>0</v>
      </c>
      <c r="BF404">
        <v>0</v>
      </c>
      <c r="BG404">
        <v>47</v>
      </c>
      <c r="BH404">
        <v>47</v>
      </c>
      <c r="BI404">
        <v>47</v>
      </c>
      <c r="BJ404">
        <v>47</v>
      </c>
      <c r="BK404">
        <v>47</v>
      </c>
      <c r="BL404">
        <v>47</v>
      </c>
      <c r="BM404">
        <v>47</v>
      </c>
      <c r="BN404">
        <v>47</v>
      </c>
      <c r="BO404">
        <v>2</v>
      </c>
      <c r="BP404">
        <v>2</v>
      </c>
      <c r="BQ404">
        <v>0</v>
      </c>
      <c r="BR404">
        <v>2</v>
      </c>
      <c r="BS404">
        <v>47</v>
      </c>
      <c r="BT404">
        <v>47</v>
      </c>
    </row>
    <row r="405" spans="1:72" x14ac:dyDescent="0.25">
      <c r="A405">
        <v>525</v>
      </c>
      <c r="B405" t="s">
        <v>578</v>
      </c>
      <c r="C405">
        <v>0</v>
      </c>
      <c r="D405">
        <v>0</v>
      </c>
      <c r="E405">
        <v>0</v>
      </c>
      <c r="F405">
        <v>0</v>
      </c>
      <c r="G405">
        <v>0</v>
      </c>
      <c r="H405">
        <v>0</v>
      </c>
      <c r="I405">
        <v>0</v>
      </c>
      <c r="J405">
        <v>0</v>
      </c>
      <c r="K405">
        <v>0</v>
      </c>
      <c r="L405">
        <v>0</v>
      </c>
      <c r="M405">
        <v>0</v>
      </c>
      <c r="N405">
        <v>0</v>
      </c>
      <c r="O405">
        <v>0</v>
      </c>
      <c r="P405">
        <v>0</v>
      </c>
      <c r="Q405">
        <v>0</v>
      </c>
      <c r="R405">
        <v>0</v>
      </c>
      <c r="S405">
        <v>0</v>
      </c>
      <c r="T405">
        <v>0</v>
      </c>
      <c r="U405">
        <v>0</v>
      </c>
      <c r="V405">
        <v>0</v>
      </c>
      <c r="W405">
        <v>0</v>
      </c>
      <c r="X405">
        <v>0</v>
      </c>
      <c r="Y405">
        <v>0</v>
      </c>
      <c r="Z405">
        <v>0</v>
      </c>
      <c r="AA405">
        <v>0</v>
      </c>
      <c r="AB405">
        <v>0</v>
      </c>
      <c r="AC405">
        <v>0</v>
      </c>
      <c r="AD405">
        <v>0</v>
      </c>
      <c r="AE405">
        <v>0</v>
      </c>
      <c r="AF405">
        <v>0</v>
      </c>
      <c r="AG405">
        <v>0</v>
      </c>
      <c r="AH405">
        <v>0</v>
      </c>
      <c r="AI405">
        <v>75</v>
      </c>
      <c r="AJ405">
        <v>75</v>
      </c>
      <c r="AK405">
        <v>75</v>
      </c>
      <c r="AL405">
        <v>75</v>
      </c>
      <c r="AM405">
        <v>75</v>
      </c>
      <c r="AN405">
        <v>75</v>
      </c>
      <c r="AO405">
        <v>75</v>
      </c>
      <c r="AP405">
        <v>75</v>
      </c>
      <c r="AQ405">
        <v>100</v>
      </c>
      <c r="AR405">
        <v>100</v>
      </c>
      <c r="AS405">
        <v>100</v>
      </c>
      <c r="AT405">
        <v>100</v>
      </c>
      <c r="AU405">
        <v>100</v>
      </c>
      <c r="AV405">
        <v>100</v>
      </c>
      <c r="AW405">
        <v>100</v>
      </c>
      <c r="AX405">
        <v>100</v>
      </c>
      <c r="AY405">
        <v>10</v>
      </c>
      <c r="AZ405">
        <v>10</v>
      </c>
      <c r="BA405">
        <v>10</v>
      </c>
      <c r="BB405">
        <v>10</v>
      </c>
      <c r="BC405">
        <v>10</v>
      </c>
      <c r="BD405">
        <v>10</v>
      </c>
      <c r="BE405">
        <v>10</v>
      </c>
      <c r="BF405">
        <v>10</v>
      </c>
      <c r="BG405">
        <v>15</v>
      </c>
      <c r="BH405">
        <v>15</v>
      </c>
      <c r="BI405">
        <v>15</v>
      </c>
      <c r="BJ405">
        <v>15</v>
      </c>
      <c r="BK405">
        <v>15</v>
      </c>
      <c r="BL405">
        <v>15</v>
      </c>
      <c r="BM405">
        <v>15</v>
      </c>
      <c r="BN405">
        <v>15</v>
      </c>
      <c r="BO405">
        <v>0</v>
      </c>
      <c r="BP405">
        <v>0</v>
      </c>
      <c r="BQ405">
        <v>0</v>
      </c>
      <c r="BR405">
        <v>0</v>
      </c>
      <c r="BS405">
        <v>65</v>
      </c>
      <c r="BT405">
        <v>47</v>
      </c>
    </row>
    <row r="406" spans="1:72" x14ac:dyDescent="0.25">
      <c r="A406">
        <v>526</v>
      </c>
      <c r="B406" t="s">
        <v>579</v>
      </c>
      <c r="C406">
        <v>0</v>
      </c>
      <c r="D406">
        <v>0</v>
      </c>
      <c r="E406">
        <v>0</v>
      </c>
      <c r="F406">
        <v>0</v>
      </c>
      <c r="G406">
        <v>0</v>
      </c>
      <c r="H406">
        <v>0</v>
      </c>
      <c r="I406">
        <v>0</v>
      </c>
      <c r="J406">
        <v>0</v>
      </c>
      <c r="K406">
        <v>0</v>
      </c>
      <c r="L406">
        <v>0</v>
      </c>
      <c r="M406">
        <v>0</v>
      </c>
      <c r="N406">
        <v>0</v>
      </c>
      <c r="O406">
        <v>0</v>
      </c>
      <c r="P406">
        <v>0</v>
      </c>
      <c r="Q406">
        <v>0</v>
      </c>
      <c r="R406">
        <v>0</v>
      </c>
      <c r="S406">
        <v>0</v>
      </c>
      <c r="T406">
        <v>0</v>
      </c>
      <c r="U406">
        <v>0</v>
      </c>
      <c r="V406">
        <v>0</v>
      </c>
      <c r="W406">
        <v>0</v>
      </c>
      <c r="X406">
        <v>0</v>
      </c>
      <c r="Y406">
        <v>0</v>
      </c>
      <c r="Z406">
        <v>0</v>
      </c>
      <c r="AA406">
        <v>0</v>
      </c>
      <c r="AB406">
        <v>0</v>
      </c>
      <c r="AC406">
        <v>0</v>
      </c>
      <c r="AD406">
        <v>0</v>
      </c>
      <c r="AE406">
        <v>0</v>
      </c>
      <c r="AF406">
        <v>0</v>
      </c>
      <c r="AG406">
        <v>0</v>
      </c>
      <c r="AH406">
        <v>0</v>
      </c>
      <c r="AI406">
        <v>70</v>
      </c>
      <c r="AJ406">
        <v>70</v>
      </c>
      <c r="AK406">
        <v>70</v>
      </c>
      <c r="AL406">
        <v>70</v>
      </c>
      <c r="AM406">
        <v>70</v>
      </c>
      <c r="AN406">
        <v>70</v>
      </c>
      <c r="AO406">
        <v>70</v>
      </c>
      <c r="AP406">
        <v>70</v>
      </c>
      <c r="AQ406">
        <v>10</v>
      </c>
      <c r="AR406">
        <v>10</v>
      </c>
      <c r="AS406">
        <v>10</v>
      </c>
      <c r="AT406">
        <v>10</v>
      </c>
      <c r="AU406">
        <v>10</v>
      </c>
      <c r="AV406">
        <v>10</v>
      </c>
      <c r="AW406">
        <v>10</v>
      </c>
      <c r="AX406">
        <v>10</v>
      </c>
      <c r="AY406">
        <v>0</v>
      </c>
      <c r="AZ406">
        <v>0</v>
      </c>
      <c r="BA406">
        <v>0</v>
      </c>
      <c r="BB406">
        <v>0</v>
      </c>
      <c r="BC406">
        <v>0</v>
      </c>
      <c r="BD406">
        <v>0</v>
      </c>
      <c r="BE406">
        <v>0</v>
      </c>
      <c r="BF406">
        <v>0</v>
      </c>
      <c r="BG406">
        <v>52</v>
      </c>
      <c r="BH406">
        <v>52</v>
      </c>
      <c r="BI406">
        <v>52</v>
      </c>
      <c r="BJ406">
        <v>52</v>
      </c>
      <c r="BK406">
        <v>52</v>
      </c>
      <c r="BL406">
        <v>52</v>
      </c>
      <c r="BM406">
        <v>52</v>
      </c>
      <c r="BN406">
        <v>52</v>
      </c>
      <c r="BO406">
        <v>0</v>
      </c>
      <c r="BP406">
        <v>0</v>
      </c>
      <c r="BQ406">
        <v>0</v>
      </c>
      <c r="BR406">
        <v>7</v>
      </c>
      <c r="BS406">
        <v>47</v>
      </c>
      <c r="BT406">
        <v>47</v>
      </c>
    </row>
    <row r="407" spans="1:72" x14ac:dyDescent="0.25">
      <c r="A407">
        <v>527</v>
      </c>
      <c r="B407" t="s">
        <v>580</v>
      </c>
      <c r="C407">
        <v>1.53</v>
      </c>
      <c r="D407">
        <v>0</v>
      </c>
      <c r="E407">
        <v>0</v>
      </c>
      <c r="F407">
        <v>4.09</v>
      </c>
      <c r="G407">
        <v>0</v>
      </c>
      <c r="H407">
        <v>5.94</v>
      </c>
      <c r="I407">
        <v>0</v>
      </c>
      <c r="J407">
        <v>0</v>
      </c>
      <c r="K407">
        <v>0</v>
      </c>
      <c r="L407">
        <v>0</v>
      </c>
      <c r="M407">
        <v>0</v>
      </c>
      <c r="N407">
        <v>0</v>
      </c>
      <c r="O407">
        <v>0</v>
      </c>
      <c r="P407">
        <v>0</v>
      </c>
      <c r="Q407">
        <v>0</v>
      </c>
      <c r="R407">
        <v>0</v>
      </c>
      <c r="S407">
        <v>0</v>
      </c>
      <c r="T407">
        <v>0</v>
      </c>
      <c r="U407">
        <v>0</v>
      </c>
      <c r="V407">
        <v>0</v>
      </c>
      <c r="W407">
        <v>0</v>
      </c>
      <c r="X407">
        <v>0</v>
      </c>
      <c r="Y407">
        <v>0</v>
      </c>
      <c r="Z407">
        <v>0</v>
      </c>
      <c r="AA407">
        <v>0</v>
      </c>
      <c r="AB407">
        <v>0</v>
      </c>
      <c r="AC407">
        <v>0</v>
      </c>
      <c r="AD407">
        <v>0</v>
      </c>
      <c r="AE407">
        <v>0</v>
      </c>
      <c r="AF407">
        <v>0</v>
      </c>
      <c r="AG407">
        <v>0</v>
      </c>
      <c r="AH407">
        <v>0</v>
      </c>
      <c r="AI407">
        <v>82.47</v>
      </c>
      <c r="AJ407">
        <v>84</v>
      </c>
      <c r="AK407">
        <v>84</v>
      </c>
      <c r="AL407">
        <v>79.91</v>
      </c>
      <c r="AM407">
        <v>84</v>
      </c>
      <c r="AN407">
        <v>78.06</v>
      </c>
      <c r="AO407">
        <v>84</v>
      </c>
      <c r="AP407">
        <v>84</v>
      </c>
      <c r="AQ407">
        <v>10</v>
      </c>
      <c r="AR407">
        <v>10</v>
      </c>
      <c r="AS407">
        <v>10</v>
      </c>
      <c r="AT407">
        <v>10</v>
      </c>
      <c r="AU407">
        <v>10</v>
      </c>
      <c r="AV407">
        <v>10</v>
      </c>
      <c r="AW407">
        <v>10</v>
      </c>
      <c r="AX407">
        <v>10</v>
      </c>
      <c r="AY407">
        <v>0</v>
      </c>
      <c r="AZ407">
        <v>0</v>
      </c>
      <c r="BA407">
        <v>0</v>
      </c>
      <c r="BB407">
        <v>0</v>
      </c>
      <c r="BC407">
        <v>0</v>
      </c>
      <c r="BD407">
        <v>0</v>
      </c>
      <c r="BE407">
        <v>0</v>
      </c>
      <c r="BF407">
        <v>0</v>
      </c>
      <c r="BG407">
        <v>45</v>
      </c>
      <c r="BH407">
        <v>45</v>
      </c>
      <c r="BI407">
        <v>45</v>
      </c>
      <c r="BJ407">
        <v>45</v>
      </c>
      <c r="BK407">
        <v>45</v>
      </c>
      <c r="BL407">
        <v>45</v>
      </c>
      <c r="BM407">
        <v>45</v>
      </c>
      <c r="BN407">
        <v>45</v>
      </c>
      <c r="BO407">
        <v>14</v>
      </c>
      <c r="BP407">
        <v>0</v>
      </c>
      <c r="BQ407">
        <v>0</v>
      </c>
      <c r="BR407">
        <v>0</v>
      </c>
      <c r="BS407">
        <v>47</v>
      </c>
      <c r="BT407">
        <v>47</v>
      </c>
    </row>
    <row r="408" spans="1:72" x14ac:dyDescent="0.25">
      <c r="A408">
        <v>528</v>
      </c>
      <c r="B408" t="s">
        <v>581</v>
      </c>
      <c r="C408">
        <v>6.13</v>
      </c>
      <c r="D408">
        <v>1.77</v>
      </c>
      <c r="E408">
        <v>1.61</v>
      </c>
      <c r="F408">
        <v>8.82</v>
      </c>
      <c r="G408">
        <v>2.2599999999999998</v>
      </c>
      <c r="H408">
        <v>19.04</v>
      </c>
      <c r="I408">
        <v>0.04</v>
      </c>
      <c r="J408">
        <v>1.91</v>
      </c>
      <c r="K408">
        <v>0</v>
      </c>
      <c r="L408">
        <v>0</v>
      </c>
      <c r="M408">
        <v>0</v>
      </c>
      <c r="N408">
        <v>0</v>
      </c>
      <c r="O408">
        <v>0</v>
      </c>
      <c r="P408">
        <v>0</v>
      </c>
      <c r="Q408">
        <v>0</v>
      </c>
      <c r="R408">
        <v>1.8</v>
      </c>
      <c r="S408">
        <v>0</v>
      </c>
      <c r="T408">
        <v>0</v>
      </c>
      <c r="U408">
        <v>0</v>
      </c>
      <c r="V408">
        <v>0</v>
      </c>
      <c r="W408">
        <v>0</v>
      </c>
      <c r="X408">
        <v>0</v>
      </c>
      <c r="Y408">
        <v>0</v>
      </c>
      <c r="Z408">
        <v>0</v>
      </c>
      <c r="AA408">
        <v>0</v>
      </c>
      <c r="AB408">
        <v>0</v>
      </c>
      <c r="AC408">
        <v>0</v>
      </c>
      <c r="AD408">
        <v>0</v>
      </c>
      <c r="AE408">
        <v>0</v>
      </c>
      <c r="AF408">
        <v>0</v>
      </c>
      <c r="AG408">
        <v>0</v>
      </c>
      <c r="AH408">
        <v>0</v>
      </c>
      <c r="AI408">
        <v>106.87</v>
      </c>
      <c r="AJ408">
        <v>111.23</v>
      </c>
      <c r="AK408">
        <v>111.39</v>
      </c>
      <c r="AL408">
        <v>104.18</v>
      </c>
      <c r="AM408">
        <v>110.74</v>
      </c>
      <c r="AN408">
        <v>93.96</v>
      </c>
      <c r="AO408">
        <v>112.96</v>
      </c>
      <c r="AP408">
        <v>111.09</v>
      </c>
      <c r="AQ408">
        <v>5</v>
      </c>
      <c r="AR408">
        <v>5</v>
      </c>
      <c r="AS408">
        <v>5</v>
      </c>
      <c r="AT408">
        <v>5</v>
      </c>
      <c r="AU408">
        <v>5</v>
      </c>
      <c r="AV408">
        <v>5</v>
      </c>
      <c r="AW408">
        <v>5</v>
      </c>
      <c r="AX408">
        <v>3.2</v>
      </c>
      <c r="AY408">
        <v>0</v>
      </c>
      <c r="AZ408">
        <v>0</v>
      </c>
      <c r="BA408">
        <v>0</v>
      </c>
      <c r="BB408">
        <v>0</v>
      </c>
      <c r="BC408">
        <v>0</v>
      </c>
      <c r="BD408">
        <v>0</v>
      </c>
      <c r="BE408">
        <v>0</v>
      </c>
      <c r="BF408">
        <v>0</v>
      </c>
      <c r="BG408">
        <v>60</v>
      </c>
      <c r="BH408">
        <v>60</v>
      </c>
      <c r="BI408">
        <v>60</v>
      </c>
      <c r="BJ408">
        <v>60</v>
      </c>
      <c r="BK408">
        <v>60</v>
      </c>
      <c r="BL408">
        <v>60</v>
      </c>
      <c r="BM408">
        <v>60</v>
      </c>
      <c r="BN408">
        <v>60</v>
      </c>
      <c r="BO408">
        <v>18</v>
      </c>
      <c r="BP408">
        <v>0</v>
      </c>
      <c r="BQ408">
        <v>0</v>
      </c>
      <c r="BR408">
        <v>0</v>
      </c>
      <c r="BS408">
        <v>31</v>
      </c>
      <c r="BT408">
        <v>31</v>
      </c>
    </row>
    <row r="409" spans="1:72" x14ac:dyDescent="0.25">
      <c r="A409">
        <v>529</v>
      </c>
      <c r="B409" t="s">
        <v>582</v>
      </c>
      <c r="C409">
        <v>0</v>
      </c>
      <c r="D409">
        <v>0</v>
      </c>
      <c r="E409">
        <v>0</v>
      </c>
      <c r="F409">
        <v>0</v>
      </c>
      <c r="G409">
        <v>0</v>
      </c>
      <c r="H409">
        <v>1.1399999999999999</v>
      </c>
      <c r="I409">
        <v>0</v>
      </c>
      <c r="J409">
        <v>0</v>
      </c>
      <c r="K409">
        <v>0</v>
      </c>
      <c r="L409">
        <v>0</v>
      </c>
      <c r="M409">
        <v>0</v>
      </c>
      <c r="N409">
        <v>0</v>
      </c>
      <c r="O409">
        <v>0</v>
      </c>
      <c r="P409">
        <v>0</v>
      </c>
      <c r="Q409">
        <v>0</v>
      </c>
      <c r="R409">
        <v>0</v>
      </c>
      <c r="S409">
        <v>0</v>
      </c>
      <c r="T409">
        <v>0</v>
      </c>
      <c r="U409">
        <v>0</v>
      </c>
      <c r="V409">
        <v>0</v>
      </c>
      <c r="W409">
        <v>0</v>
      </c>
      <c r="X409">
        <v>0</v>
      </c>
      <c r="Y409">
        <v>0</v>
      </c>
      <c r="Z409">
        <v>0</v>
      </c>
      <c r="AA409">
        <v>0.61</v>
      </c>
      <c r="AB409">
        <v>0</v>
      </c>
      <c r="AC409">
        <v>0</v>
      </c>
      <c r="AD409">
        <v>0</v>
      </c>
      <c r="AE409">
        <v>0</v>
      </c>
      <c r="AF409">
        <v>16.16</v>
      </c>
      <c r="AG409">
        <v>0</v>
      </c>
      <c r="AH409">
        <v>0</v>
      </c>
      <c r="AI409">
        <v>95</v>
      </c>
      <c r="AJ409">
        <v>95</v>
      </c>
      <c r="AK409">
        <v>95</v>
      </c>
      <c r="AL409">
        <v>95</v>
      </c>
      <c r="AM409">
        <v>95</v>
      </c>
      <c r="AN409">
        <v>93.86</v>
      </c>
      <c r="AO409">
        <v>95</v>
      </c>
      <c r="AP409">
        <v>95</v>
      </c>
      <c r="AQ409">
        <v>5</v>
      </c>
      <c r="AR409">
        <v>5</v>
      </c>
      <c r="AS409">
        <v>5</v>
      </c>
      <c r="AT409">
        <v>5</v>
      </c>
      <c r="AU409">
        <v>5</v>
      </c>
      <c r="AV409">
        <v>5</v>
      </c>
      <c r="AW409">
        <v>5</v>
      </c>
      <c r="AX409">
        <v>5</v>
      </c>
      <c r="AY409">
        <v>5</v>
      </c>
      <c r="AZ409">
        <v>5</v>
      </c>
      <c r="BA409">
        <v>5</v>
      </c>
      <c r="BB409">
        <v>5</v>
      </c>
      <c r="BC409">
        <v>5</v>
      </c>
      <c r="BD409">
        <v>5</v>
      </c>
      <c r="BE409">
        <v>5</v>
      </c>
      <c r="BF409">
        <v>5</v>
      </c>
      <c r="BG409">
        <v>71.39</v>
      </c>
      <c r="BH409">
        <v>72</v>
      </c>
      <c r="BI409">
        <v>72</v>
      </c>
      <c r="BJ409">
        <v>72</v>
      </c>
      <c r="BK409">
        <v>72</v>
      </c>
      <c r="BL409">
        <v>55.84</v>
      </c>
      <c r="BM409">
        <v>72</v>
      </c>
      <c r="BN409">
        <v>72</v>
      </c>
      <c r="BO409">
        <v>0</v>
      </c>
      <c r="BP409">
        <v>0</v>
      </c>
      <c r="BQ409">
        <v>5</v>
      </c>
      <c r="BR409">
        <v>12</v>
      </c>
      <c r="BS409">
        <v>31</v>
      </c>
      <c r="BT409">
        <v>31</v>
      </c>
    </row>
    <row r="410" spans="1:72" x14ac:dyDescent="0.25">
      <c r="A410">
        <v>530</v>
      </c>
      <c r="B410" t="s">
        <v>583</v>
      </c>
      <c r="C410">
        <v>0</v>
      </c>
      <c r="D410">
        <v>0</v>
      </c>
      <c r="E410">
        <v>0</v>
      </c>
      <c r="F410">
        <v>0</v>
      </c>
      <c r="G410">
        <v>0</v>
      </c>
      <c r="H410">
        <v>0</v>
      </c>
      <c r="I410">
        <v>0</v>
      </c>
      <c r="J410">
        <v>0</v>
      </c>
      <c r="K410">
        <v>0</v>
      </c>
      <c r="L410">
        <v>0</v>
      </c>
      <c r="M410">
        <v>0</v>
      </c>
      <c r="N410">
        <v>0</v>
      </c>
      <c r="O410">
        <v>0</v>
      </c>
      <c r="P410">
        <v>0</v>
      </c>
      <c r="Q410">
        <v>0</v>
      </c>
      <c r="R410">
        <v>0</v>
      </c>
      <c r="S410">
        <v>0</v>
      </c>
      <c r="T410">
        <v>0</v>
      </c>
      <c r="U410">
        <v>0</v>
      </c>
      <c r="V410">
        <v>0</v>
      </c>
      <c r="W410">
        <v>0</v>
      </c>
      <c r="X410">
        <v>0</v>
      </c>
      <c r="Y410">
        <v>0</v>
      </c>
      <c r="Z410">
        <v>0</v>
      </c>
      <c r="AA410">
        <v>0</v>
      </c>
      <c r="AB410">
        <v>0</v>
      </c>
      <c r="AC410">
        <v>0</v>
      </c>
      <c r="AD410">
        <v>0</v>
      </c>
      <c r="AE410">
        <v>0</v>
      </c>
      <c r="AF410">
        <v>0</v>
      </c>
      <c r="AG410">
        <v>0</v>
      </c>
      <c r="AH410">
        <v>0</v>
      </c>
      <c r="AI410">
        <v>102</v>
      </c>
      <c r="AJ410">
        <v>102</v>
      </c>
      <c r="AK410">
        <v>102</v>
      </c>
      <c r="AL410">
        <v>102</v>
      </c>
      <c r="AM410">
        <v>102</v>
      </c>
      <c r="AN410">
        <v>102</v>
      </c>
      <c r="AO410">
        <v>102</v>
      </c>
      <c r="AP410">
        <v>102</v>
      </c>
      <c r="AQ410">
        <v>37.5</v>
      </c>
      <c r="AR410">
        <v>37.5</v>
      </c>
      <c r="AS410">
        <v>37.5</v>
      </c>
      <c r="AT410">
        <v>37.5</v>
      </c>
      <c r="AU410">
        <v>37.5</v>
      </c>
      <c r="AV410">
        <v>37.5</v>
      </c>
      <c r="AW410">
        <v>37.5</v>
      </c>
      <c r="AX410">
        <v>37.5</v>
      </c>
      <c r="AY410">
        <v>5</v>
      </c>
      <c r="AZ410">
        <v>5</v>
      </c>
      <c r="BA410">
        <v>5</v>
      </c>
      <c r="BB410">
        <v>5</v>
      </c>
      <c r="BC410">
        <v>5</v>
      </c>
      <c r="BD410">
        <v>5</v>
      </c>
      <c r="BE410">
        <v>5</v>
      </c>
      <c r="BF410">
        <v>5</v>
      </c>
      <c r="BG410">
        <v>102</v>
      </c>
      <c r="BH410">
        <v>102</v>
      </c>
      <c r="BI410">
        <v>102</v>
      </c>
      <c r="BJ410">
        <v>102</v>
      </c>
      <c r="BK410">
        <v>102</v>
      </c>
      <c r="BL410">
        <v>102</v>
      </c>
      <c r="BM410">
        <v>102</v>
      </c>
      <c r="BN410">
        <v>102</v>
      </c>
      <c r="BO410">
        <v>2</v>
      </c>
      <c r="BP410">
        <v>0</v>
      </c>
      <c r="BQ410">
        <v>0</v>
      </c>
      <c r="BR410">
        <v>2</v>
      </c>
      <c r="BS410">
        <v>42</v>
      </c>
      <c r="BT410">
        <v>31</v>
      </c>
    </row>
    <row r="411" spans="1:72" x14ac:dyDescent="0.25">
      <c r="A411">
        <v>531</v>
      </c>
      <c r="B411" t="s">
        <v>584</v>
      </c>
      <c r="C411">
        <v>0</v>
      </c>
      <c r="D411">
        <v>0</v>
      </c>
      <c r="E411">
        <v>0</v>
      </c>
      <c r="F411">
        <v>0</v>
      </c>
      <c r="G411">
        <v>0</v>
      </c>
      <c r="H411">
        <v>0</v>
      </c>
      <c r="I411">
        <v>0</v>
      </c>
      <c r="J411">
        <v>0</v>
      </c>
      <c r="K411">
        <v>0</v>
      </c>
      <c r="L411">
        <v>0</v>
      </c>
      <c r="M411">
        <v>0</v>
      </c>
      <c r="N411">
        <v>0</v>
      </c>
      <c r="O411">
        <v>0</v>
      </c>
      <c r="P411">
        <v>0</v>
      </c>
      <c r="Q411">
        <v>0</v>
      </c>
      <c r="R411">
        <v>0</v>
      </c>
      <c r="S411">
        <v>0</v>
      </c>
      <c r="T411">
        <v>0</v>
      </c>
      <c r="U411">
        <v>0</v>
      </c>
      <c r="V411">
        <v>0</v>
      </c>
      <c r="W411">
        <v>0</v>
      </c>
      <c r="X411">
        <v>0</v>
      </c>
      <c r="Y411">
        <v>0</v>
      </c>
      <c r="Z411">
        <v>0</v>
      </c>
      <c r="AA411">
        <v>0</v>
      </c>
      <c r="AB411">
        <v>0</v>
      </c>
      <c r="AC411">
        <v>0</v>
      </c>
      <c r="AD411">
        <v>0</v>
      </c>
      <c r="AE411">
        <v>0</v>
      </c>
      <c r="AF411">
        <v>0</v>
      </c>
      <c r="AG411">
        <v>0</v>
      </c>
      <c r="AH411">
        <v>0</v>
      </c>
      <c r="AI411">
        <v>100</v>
      </c>
      <c r="AJ411">
        <v>100</v>
      </c>
      <c r="AK411">
        <v>100</v>
      </c>
      <c r="AL411">
        <v>100</v>
      </c>
      <c r="AM411">
        <v>100</v>
      </c>
      <c r="AN411">
        <v>100</v>
      </c>
      <c r="AO411">
        <v>100</v>
      </c>
      <c r="AP411">
        <v>100</v>
      </c>
      <c r="AQ411">
        <v>70</v>
      </c>
      <c r="AR411">
        <v>70</v>
      </c>
      <c r="AS411">
        <v>70</v>
      </c>
      <c r="AT411">
        <v>70</v>
      </c>
      <c r="AU411">
        <v>70</v>
      </c>
      <c r="AV411">
        <v>70</v>
      </c>
      <c r="AW411">
        <v>70</v>
      </c>
      <c r="AX411">
        <v>70</v>
      </c>
      <c r="AY411">
        <v>50</v>
      </c>
      <c r="AZ411">
        <v>50</v>
      </c>
      <c r="BA411">
        <v>50</v>
      </c>
      <c r="BB411">
        <v>50</v>
      </c>
      <c r="BC411">
        <v>50</v>
      </c>
      <c r="BD411">
        <v>50</v>
      </c>
      <c r="BE411">
        <v>50</v>
      </c>
      <c r="BF411">
        <v>50</v>
      </c>
      <c r="BG411">
        <v>32.5</v>
      </c>
      <c r="BH411">
        <v>32.5</v>
      </c>
      <c r="BI411">
        <v>32.5</v>
      </c>
      <c r="BJ411">
        <v>32.5</v>
      </c>
      <c r="BK411">
        <v>32.5</v>
      </c>
      <c r="BL411">
        <v>32.5</v>
      </c>
      <c r="BM411">
        <v>32.5</v>
      </c>
      <c r="BN411">
        <v>32.5</v>
      </c>
      <c r="BO411">
        <v>0</v>
      </c>
      <c r="BP411">
        <v>0</v>
      </c>
      <c r="BQ411">
        <v>0</v>
      </c>
      <c r="BR411">
        <v>0</v>
      </c>
      <c r="BS411">
        <v>40</v>
      </c>
      <c r="BT411">
        <v>31</v>
      </c>
    </row>
    <row r="412" spans="1:72" x14ac:dyDescent="0.25">
      <c r="A412">
        <v>532</v>
      </c>
      <c r="B412" t="s">
        <v>585</v>
      </c>
      <c r="C412">
        <v>0</v>
      </c>
      <c r="D412">
        <v>0</v>
      </c>
      <c r="E412">
        <v>0</v>
      </c>
      <c r="F412">
        <v>0</v>
      </c>
      <c r="G412">
        <v>0</v>
      </c>
      <c r="H412">
        <v>0</v>
      </c>
      <c r="I412">
        <v>0</v>
      </c>
      <c r="J412">
        <v>0</v>
      </c>
      <c r="K412">
        <v>0</v>
      </c>
      <c r="L412">
        <v>0.09</v>
      </c>
      <c r="M412">
        <v>0</v>
      </c>
      <c r="N412">
        <v>0</v>
      </c>
      <c r="O412">
        <v>0</v>
      </c>
      <c r="P412">
        <v>0</v>
      </c>
      <c r="Q412">
        <v>0</v>
      </c>
      <c r="R412">
        <v>0</v>
      </c>
      <c r="S412">
        <v>0</v>
      </c>
      <c r="T412">
        <v>0</v>
      </c>
      <c r="U412">
        <v>0</v>
      </c>
      <c r="V412">
        <v>0</v>
      </c>
      <c r="W412">
        <v>0</v>
      </c>
      <c r="X412">
        <v>0</v>
      </c>
      <c r="Y412">
        <v>0</v>
      </c>
      <c r="Z412">
        <v>0</v>
      </c>
      <c r="AA412">
        <v>0</v>
      </c>
      <c r="AB412">
        <v>0</v>
      </c>
      <c r="AC412">
        <v>0</v>
      </c>
      <c r="AD412">
        <v>0</v>
      </c>
      <c r="AE412">
        <v>0</v>
      </c>
      <c r="AF412">
        <v>0</v>
      </c>
      <c r="AG412">
        <v>0</v>
      </c>
      <c r="AH412">
        <v>0</v>
      </c>
      <c r="AI412">
        <v>100</v>
      </c>
      <c r="AJ412">
        <v>100</v>
      </c>
      <c r="AK412">
        <v>100</v>
      </c>
      <c r="AL412">
        <v>100</v>
      </c>
      <c r="AM412">
        <v>100</v>
      </c>
      <c r="AN412">
        <v>100</v>
      </c>
      <c r="AO412">
        <v>100</v>
      </c>
      <c r="AP412">
        <v>100</v>
      </c>
      <c r="AQ412">
        <v>85</v>
      </c>
      <c r="AR412">
        <v>84.91</v>
      </c>
      <c r="AS412">
        <v>85</v>
      </c>
      <c r="AT412">
        <v>85</v>
      </c>
      <c r="AU412">
        <v>85</v>
      </c>
      <c r="AV412">
        <v>85</v>
      </c>
      <c r="AW412">
        <v>85</v>
      </c>
      <c r="AX412">
        <v>85</v>
      </c>
      <c r="AY412">
        <v>30</v>
      </c>
      <c r="AZ412">
        <v>30</v>
      </c>
      <c r="BA412">
        <v>30</v>
      </c>
      <c r="BB412">
        <v>30</v>
      </c>
      <c r="BC412">
        <v>30</v>
      </c>
      <c r="BD412">
        <v>30</v>
      </c>
      <c r="BE412">
        <v>30</v>
      </c>
      <c r="BF412">
        <v>30</v>
      </c>
      <c r="BG412">
        <v>50</v>
      </c>
      <c r="BH412">
        <v>50</v>
      </c>
      <c r="BI412">
        <v>50</v>
      </c>
      <c r="BJ412">
        <v>50</v>
      </c>
      <c r="BK412">
        <v>50</v>
      </c>
      <c r="BL412">
        <v>50</v>
      </c>
      <c r="BM412">
        <v>50</v>
      </c>
      <c r="BN412">
        <v>50</v>
      </c>
      <c r="BO412">
        <v>0</v>
      </c>
      <c r="BP412">
        <v>0</v>
      </c>
      <c r="BQ412">
        <v>0</v>
      </c>
      <c r="BR412">
        <v>0</v>
      </c>
      <c r="BS412">
        <v>53</v>
      </c>
      <c r="BT412">
        <v>41</v>
      </c>
    </row>
    <row r="413" spans="1:72" x14ac:dyDescent="0.25">
      <c r="A413">
        <v>533</v>
      </c>
      <c r="B413" t="s">
        <v>586</v>
      </c>
      <c r="C413">
        <v>0</v>
      </c>
      <c r="D413">
        <v>0</v>
      </c>
      <c r="E413">
        <v>0</v>
      </c>
      <c r="F413">
        <v>0</v>
      </c>
      <c r="G413">
        <v>0</v>
      </c>
      <c r="H413">
        <v>0</v>
      </c>
      <c r="I413">
        <v>0</v>
      </c>
      <c r="J413">
        <v>0</v>
      </c>
      <c r="K413">
        <v>0</v>
      </c>
      <c r="L413">
        <v>0</v>
      </c>
      <c r="M413">
        <v>0</v>
      </c>
      <c r="N413">
        <v>0</v>
      </c>
      <c r="O413">
        <v>0</v>
      </c>
      <c r="P413">
        <v>0</v>
      </c>
      <c r="Q413">
        <v>0</v>
      </c>
      <c r="R413">
        <v>0</v>
      </c>
      <c r="S413">
        <v>0</v>
      </c>
      <c r="T413">
        <v>0</v>
      </c>
      <c r="U413">
        <v>0</v>
      </c>
      <c r="V413">
        <v>0</v>
      </c>
      <c r="W413">
        <v>0</v>
      </c>
      <c r="X413">
        <v>0</v>
      </c>
      <c r="Y413">
        <v>0</v>
      </c>
      <c r="Z413">
        <v>0</v>
      </c>
      <c r="AA413">
        <v>0</v>
      </c>
      <c r="AB413">
        <v>0</v>
      </c>
      <c r="AC413">
        <v>0</v>
      </c>
      <c r="AD413">
        <v>0</v>
      </c>
      <c r="AE413">
        <v>0</v>
      </c>
      <c r="AF413">
        <v>0</v>
      </c>
      <c r="AG413">
        <v>0</v>
      </c>
      <c r="AH413">
        <v>0</v>
      </c>
      <c r="AI413">
        <v>100</v>
      </c>
      <c r="AJ413">
        <v>100</v>
      </c>
      <c r="AK413">
        <v>100</v>
      </c>
      <c r="AL413">
        <v>100</v>
      </c>
      <c r="AM413">
        <v>100</v>
      </c>
      <c r="AN413">
        <v>100</v>
      </c>
      <c r="AO413">
        <v>100</v>
      </c>
      <c r="AP413">
        <v>100</v>
      </c>
      <c r="AQ413">
        <v>85</v>
      </c>
      <c r="AR413">
        <v>85</v>
      </c>
      <c r="AS413">
        <v>85</v>
      </c>
      <c r="AT413">
        <v>85</v>
      </c>
      <c r="AU413">
        <v>85</v>
      </c>
      <c r="AV413">
        <v>85</v>
      </c>
      <c r="AW413">
        <v>85</v>
      </c>
      <c r="AX413">
        <v>85</v>
      </c>
      <c r="AY413">
        <v>30</v>
      </c>
      <c r="AZ413">
        <v>30</v>
      </c>
      <c r="BA413">
        <v>30</v>
      </c>
      <c r="BB413">
        <v>30</v>
      </c>
      <c r="BC413">
        <v>30</v>
      </c>
      <c r="BD413">
        <v>30</v>
      </c>
      <c r="BE413">
        <v>30</v>
      </c>
      <c r="BF413">
        <v>30</v>
      </c>
      <c r="BG413">
        <v>50</v>
      </c>
      <c r="BH413">
        <v>50</v>
      </c>
      <c r="BI413">
        <v>50</v>
      </c>
      <c r="BJ413">
        <v>50</v>
      </c>
      <c r="BK413">
        <v>50</v>
      </c>
      <c r="BL413">
        <v>50</v>
      </c>
      <c r="BM413">
        <v>50</v>
      </c>
      <c r="BN413">
        <v>50</v>
      </c>
      <c r="BO413">
        <v>0</v>
      </c>
      <c r="BP413">
        <v>0</v>
      </c>
      <c r="BQ413">
        <v>0</v>
      </c>
      <c r="BR413">
        <v>0</v>
      </c>
      <c r="BS413">
        <v>53</v>
      </c>
      <c r="BT413">
        <v>41</v>
      </c>
    </row>
    <row r="414" spans="1:72" x14ac:dyDescent="0.25">
      <c r="A414">
        <v>534</v>
      </c>
      <c r="B414" t="s">
        <v>587</v>
      </c>
      <c r="C414">
        <v>0</v>
      </c>
      <c r="D414">
        <v>0</v>
      </c>
      <c r="E414">
        <v>0</v>
      </c>
      <c r="F414">
        <v>0</v>
      </c>
      <c r="G414">
        <v>0</v>
      </c>
      <c r="H414">
        <v>0</v>
      </c>
      <c r="I414">
        <v>0</v>
      </c>
      <c r="J414">
        <v>0</v>
      </c>
      <c r="K414">
        <v>0</v>
      </c>
      <c r="L414">
        <v>0</v>
      </c>
      <c r="M414">
        <v>0</v>
      </c>
      <c r="N414">
        <v>0</v>
      </c>
      <c r="O414">
        <v>0</v>
      </c>
      <c r="P414">
        <v>0</v>
      </c>
      <c r="Q414">
        <v>0</v>
      </c>
      <c r="R414">
        <v>0</v>
      </c>
      <c r="S414">
        <v>0</v>
      </c>
      <c r="T414">
        <v>0</v>
      </c>
      <c r="U414">
        <v>0</v>
      </c>
      <c r="V414">
        <v>0</v>
      </c>
      <c r="W414">
        <v>0</v>
      </c>
      <c r="X414">
        <v>0</v>
      </c>
      <c r="Y414">
        <v>0</v>
      </c>
      <c r="Z414">
        <v>0</v>
      </c>
      <c r="AA414">
        <v>0</v>
      </c>
      <c r="AB414">
        <v>0</v>
      </c>
      <c r="AC414">
        <v>0</v>
      </c>
      <c r="AD414">
        <v>0</v>
      </c>
      <c r="AE414">
        <v>0</v>
      </c>
      <c r="AF414">
        <v>0</v>
      </c>
      <c r="AG414">
        <v>0</v>
      </c>
      <c r="AH414">
        <v>0</v>
      </c>
      <c r="AI414">
        <v>100</v>
      </c>
      <c r="AJ414">
        <v>100</v>
      </c>
      <c r="AK414">
        <v>100</v>
      </c>
      <c r="AL414">
        <v>100</v>
      </c>
      <c r="AM414">
        <v>100</v>
      </c>
      <c r="AN414">
        <v>100</v>
      </c>
      <c r="AO414">
        <v>100</v>
      </c>
      <c r="AP414">
        <v>100</v>
      </c>
      <c r="AQ414">
        <v>85</v>
      </c>
      <c r="AR414">
        <v>85</v>
      </c>
      <c r="AS414">
        <v>85</v>
      </c>
      <c r="AT414">
        <v>85</v>
      </c>
      <c r="AU414">
        <v>85</v>
      </c>
      <c r="AV414">
        <v>85</v>
      </c>
      <c r="AW414">
        <v>85</v>
      </c>
      <c r="AX414">
        <v>85</v>
      </c>
      <c r="AY414">
        <v>30</v>
      </c>
      <c r="AZ414">
        <v>30</v>
      </c>
      <c r="BA414">
        <v>30</v>
      </c>
      <c r="BB414">
        <v>30</v>
      </c>
      <c r="BC414">
        <v>30</v>
      </c>
      <c r="BD414">
        <v>30</v>
      </c>
      <c r="BE414">
        <v>30</v>
      </c>
      <c r="BF414">
        <v>30</v>
      </c>
      <c r="BG414">
        <v>61</v>
      </c>
      <c r="BH414">
        <v>61</v>
      </c>
      <c r="BI414">
        <v>61</v>
      </c>
      <c r="BJ414">
        <v>61</v>
      </c>
      <c r="BK414">
        <v>61</v>
      </c>
      <c r="BL414">
        <v>61</v>
      </c>
      <c r="BM414">
        <v>61</v>
      </c>
      <c r="BN414">
        <v>61</v>
      </c>
      <c r="BO414">
        <v>0</v>
      </c>
      <c r="BP414">
        <v>0</v>
      </c>
      <c r="BQ414">
        <v>0</v>
      </c>
      <c r="BR414">
        <v>11</v>
      </c>
      <c r="BS414">
        <v>53</v>
      </c>
      <c r="BT414">
        <v>41</v>
      </c>
    </row>
    <row r="415" spans="1:72" x14ac:dyDescent="0.25">
      <c r="A415">
        <v>535</v>
      </c>
      <c r="B415" t="s">
        <v>588</v>
      </c>
      <c r="C415">
        <v>0</v>
      </c>
      <c r="D415">
        <v>0</v>
      </c>
      <c r="E415">
        <v>0.42</v>
      </c>
      <c r="F415">
        <v>0</v>
      </c>
      <c r="G415">
        <v>0</v>
      </c>
      <c r="H415">
        <v>0</v>
      </c>
      <c r="I415">
        <v>0</v>
      </c>
      <c r="J415">
        <v>0</v>
      </c>
      <c r="K415">
        <v>0</v>
      </c>
      <c r="L415">
        <v>0</v>
      </c>
      <c r="M415">
        <v>0</v>
      </c>
      <c r="N415">
        <v>0</v>
      </c>
      <c r="O415">
        <v>0</v>
      </c>
      <c r="P415">
        <v>0</v>
      </c>
      <c r="Q415">
        <v>0</v>
      </c>
      <c r="R415">
        <v>0.63</v>
      </c>
      <c r="S415">
        <v>0</v>
      </c>
      <c r="T415">
        <v>0</v>
      </c>
      <c r="U415">
        <v>0</v>
      </c>
      <c r="V415">
        <v>0</v>
      </c>
      <c r="W415">
        <v>0</v>
      </c>
      <c r="X415">
        <v>0</v>
      </c>
      <c r="Y415">
        <v>0</v>
      </c>
      <c r="Z415">
        <v>0</v>
      </c>
      <c r="AA415">
        <v>0</v>
      </c>
      <c r="AB415">
        <v>0</v>
      </c>
      <c r="AC415">
        <v>0</v>
      </c>
      <c r="AD415">
        <v>0</v>
      </c>
      <c r="AE415">
        <v>0</v>
      </c>
      <c r="AF415">
        <v>0</v>
      </c>
      <c r="AG415">
        <v>0</v>
      </c>
      <c r="AH415">
        <v>0</v>
      </c>
      <c r="AI415">
        <v>100</v>
      </c>
      <c r="AJ415">
        <v>100</v>
      </c>
      <c r="AK415">
        <v>99.58</v>
      </c>
      <c r="AL415">
        <v>100</v>
      </c>
      <c r="AM415">
        <v>100</v>
      </c>
      <c r="AN415">
        <v>100</v>
      </c>
      <c r="AO415">
        <v>100</v>
      </c>
      <c r="AP415">
        <v>100</v>
      </c>
      <c r="AQ415">
        <v>85</v>
      </c>
      <c r="AR415">
        <v>85</v>
      </c>
      <c r="AS415">
        <v>85</v>
      </c>
      <c r="AT415">
        <v>85</v>
      </c>
      <c r="AU415">
        <v>85</v>
      </c>
      <c r="AV415">
        <v>85</v>
      </c>
      <c r="AW415">
        <v>85</v>
      </c>
      <c r="AX415">
        <v>84.37</v>
      </c>
      <c r="AY415">
        <v>30</v>
      </c>
      <c r="AZ415">
        <v>30</v>
      </c>
      <c r="BA415">
        <v>30</v>
      </c>
      <c r="BB415">
        <v>30</v>
      </c>
      <c r="BC415">
        <v>30</v>
      </c>
      <c r="BD415">
        <v>30</v>
      </c>
      <c r="BE415">
        <v>30</v>
      </c>
      <c r="BF415">
        <v>30</v>
      </c>
      <c r="BG415">
        <v>50</v>
      </c>
      <c r="BH415">
        <v>50</v>
      </c>
      <c r="BI415">
        <v>50</v>
      </c>
      <c r="BJ415">
        <v>50</v>
      </c>
      <c r="BK415">
        <v>50</v>
      </c>
      <c r="BL415">
        <v>50</v>
      </c>
      <c r="BM415">
        <v>50</v>
      </c>
      <c r="BN415">
        <v>50</v>
      </c>
      <c r="BO415">
        <v>0</v>
      </c>
      <c r="BP415">
        <v>0</v>
      </c>
      <c r="BQ415">
        <v>0</v>
      </c>
      <c r="BR415">
        <v>0</v>
      </c>
      <c r="BS415">
        <v>53</v>
      </c>
      <c r="BT415">
        <v>41</v>
      </c>
    </row>
    <row r="416" spans="1:72" x14ac:dyDescent="0.25">
      <c r="A416">
        <v>536</v>
      </c>
      <c r="B416" t="s">
        <v>589</v>
      </c>
      <c r="C416">
        <v>0</v>
      </c>
      <c r="D416">
        <v>0</v>
      </c>
      <c r="E416">
        <v>0</v>
      </c>
      <c r="F416">
        <v>0</v>
      </c>
      <c r="G416">
        <v>0</v>
      </c>
      <c r="H416">
        <v>0</v>
      </c>
      <c r="I416">
        <v>0</v>
      </c>
      <c r="J416">
        <v>0</v>
      </c>
      <c r="K416">
        <v>0</v>
      </c>
      <c r="L416">
        <v>0</v>
      </c>
      <c r="M416">
        <v>0</v>
      </c>
      <c r="N416">
        <v>0</v>
      </c>
      <c r="O416">
        <v>0</v>
      </c>
      <c r="P416">
        <v>0</v>
      </c>
      <c r="Q416">
        <v>0</v>
      </c>
      <c r="R416">
        <v>0</v>
      </c>
      <c r="S416">
        <v>0</v>
      </c>
      <c r="T416">
        <v>0.03</v>
      </c>
      <c r="U416">
        <v>0</v>
      </c>
      <c r="V416">
        <v>0</v>
      </c>
      <c r="W416">
        <v>0</v>
      </c>
      <c r="X416">
        <v>0</v>
      </c>
      <c r="Y416">
        <v>0</v>
      </c>
      <c r="Z416">
        <v>0</v>
      </c>
      <c r="AA416">
        <v>0</v>
      </c>
      <c r="AB416">
        <v>0</v>
      </c>
      <c r="AC416">
        <v>0</v>
      </c>
      <c r="AD416">
        <v>0</v>
      </c>
      <c r="AE416">
        <v>0</v>
      </c>
      <c r="AF416">
        <v>0</v>
      </c>
      <c r="AG416">
        <v>0</v>
      </c>
      <c r="AH416">
        <v>0</v>
      </c>
      <c r="AI416">
        <v>100</v>
      </c>
      <c r="AJ416">
        <v>100</v>
      </c>
      <c r="AK416">
        <v>100</v>
      </c>
      <c r="AL416">
        <v>100</v>
      </c>
      <c r="AM416">
        <v>100</v>
      </c>
      <c r="AN416">
        <v>100</v>
      </c>
      <c r="AO416">
        <v>100</v>
      </c>
      <c r="AP416">
        <v>100</v>
      </c>
      <c r="AQ416">
        <v>85</v>
      </c>
      <c r="AR416">
        <v>85</v>
      </c>
      <c r="AS416">
        <v>85</v>
      </c>
      <c r="AT416">
        <v>85</v>
      </c>
      <c r="AU416">
        <v>85</v>
      </c>
      <c r="AV416">
        <v>85</v>
      </c>
      <c r="AW416">
        <v>85</v>
      </c>
      <c r="AX416">
        <v>85</v>
      </c>
      <c r="AY416">
        <v>30</v>
      </c>
      <c r="AZ416">
        <v>29.97</v>
      </c>
      <c r="BA416">
        <v>30</v>
      </c>
      <c r="BB416">
        <v>30</v>
      </c>
      <c r="BC416">
        <v>30</v>
      </c>
      <c r="BD416">
        <v>30</v>
      </c>
      <c r="BE416">
        <v>30</v>
      </c>
      <c r="BF416">
        <v>30</v>
      </c>
      <c r="BG416">
        <v>50</v>
      </c>
      <c r="BH416">
        <v>50</v>
      </c>
      <c r="BI416">
        <v>50</v>
      </c>
      <c r="BJ416">
        <v>50</v>
      </c>
      <c r="BK416">
        <v>50</v>
      </c>
      <c r="BL416">
        <v>50</v>
      </c>
      <c r="BM416">
        <v>50</v>
      </c>
      <c r="BN416">
        <v>50</v>
      </c>
      <c r="BO416">
        <v>0</v>
      </c>
      <c r="BP416">
        <v>0</v>
      </c>
      <c r="BQ416">
        <v>0</v>
      </c>
      <c r="BR416">
        <v>0</v>
      </c>
      <c r="BS416">
        <v>53</v>
      </c>
      <c r="BT416">
        <v>41</v>
      </c>
    </row>
    <row r="417" spans="1:72" x14ac:dyDescent="0.25">
      <c r="A417">
        <v>537</v>
      </c>
      <c r="B417" t="s">
        <v>590</v>
      </c>
      <c r="C417">
        <v>0</v>
      </c>
      <c r="D417">
        <v>0</v>
      </c>
      <c r="E417">
        <v>0</v>
      </c>
      <c r="F417">
        <v>0</v>
      </c>
      <c r="G417">
        <v>0</v>
      </c>
      <c r="H417">
        <v>0</v>
      </c>
      <c r="I417">
        <v>0</v>
      </c>
      <c r="J417">
        <v>0</v>
      </c>
      <c r="K417">
        <v>0</v>
      </c>
      <c r="L417">
        <v>0</v>
      </c>
      <c r="M417">
        <v>0</v>
      </c>
      <c r="N417">
        <v>0</v>
      </c>
      <c r="O417">
        <v>0</v>
      </c>
      <c r="P417">
        <v>0</v>
      </c>
      <c r="Q417">
        <v>0</v>
      </c>
      <c r="R417">
        <v>0</v>
      </c>
      <c r="S417">
        <v>0</v>
      </c>
      <c r="T417">
        <v>0</v>
      </c>
      <c r="U417">
        <v>0</v>
      </c>
      <c r="V417">
        <v>0</v>
      </c>
      <c r="W417">
        <v>0</v>
      </c>
      <c r="X417">
        <v>0</v>
      </c>
      <c r="Y417">
        <v>0</v>
      </c>
      <c r="Z417">
        <v>0</v>
      </c>
      <c r="AA417">
        <v>0</v>
      </c>
      <c r="AB417">
        <v>0</v>
      </c>
      <c r="AC417">
        <v>0</v>
      </c>
      <c r="AD417">
        <v>0</v>
      </c>
      <c r="AE417">
        <v>0</v>
      </c>
      <c r="AF417">
        <v>0</v>
      </c>
      <c r="AG417">
        <v>0</v>
      </c>
      <c r="AH417">
        <v>0</v>
      </c>
      <c r="AI417">
        <v>100</v>
      </c>
      <c r="AJ417">
        <v>100</v>
      </c>
      <c r="AK417">
        <v>100</v>
      </c>
      <c r="AL417">
        <v>100</v>
      </c>
      <c r="AM417">
        <v>100</v>
      </c>
      <c r="AN417">
        <v>100</v>
      </c>
      <c r="AO417">
        <v>100</v>
      </c>
      <c r="AP417">
        <v>100</v>
      </c>
      <c r="AQ417">
        <v>85</v>
      </c>
      <c r="AR417">
        <v>85</v>
      </c>
      <c r="AS417">
        <v>85</v>
      </c>
      <c r="AT417">
        <v>85</v>
      </c>
      <c r="AU417">
        <v>85</v>
      </c>
      <c r="AV417">
        <v>85</v>
      </c>
      <c r="AW417">
        <v>85</v>
      </c>
      <c r="AX417">
        <v>85</v>
      </c>
      <c r="AY417">
        <v>30</v>
      </c>
      <c r="AZ417">
        <v>30</v>
      </c>
      <c r="BA417">
        <v>30</v>
      </c>
      <c r="BB417">
        <v>30</v>
      </c>
      <c r="BC417">
        <v>30</v>
      </c>
      <c r="BD417">
        <v>30</v>
      </c>
      <c r="BE417">
        <v>30</v>
      </c>
      <c r="BF417">
        <v>30</v>
      </c>
      <c r="BG417">
        <v>50</v>
      </c>
      <c r="BH417">
        <v>50</v>
      </c>
      <c r="BI417">
        <v>50</v>
      </c>
      <c r="BJ417">
        <v>50</v>
      </c>
      <c r="BK417">
        <v>50</v>
      </c>
      <c r="BL417">
        <v>50</v>
      </c>
      <c r="BM417">
        <v>50</v>
      </c>
      <c r="BN417">
        <v>50</v>
      </c>
      <c r="BO417">
        <v>0</v>
      </c>
      <c r="BP417">
        <v>0</v>
      </c>
      <c r="BQ417">
        <v>0</v>
      </c>
      <c r="BR417">
        <v>0</v>
      </c>
      <c r="BS417">
        <v>53</v>
      </c>
      <c r="BT417">
        <v>41</v>
      </c>
    </row>
    <row r="418" spans="1:72" x14ac:dyDescent="0.25">
      <c r="A418">
        <v>538</v>
      </c>
      <c r="B418" t="s">
        <v>591</v>
      </c>
      <c r="C418">
        <v>0</v>
      </c>
      <c r="D418">
        <v>0</v>
      </c>
      <c r="E418">
        <v>0</v>
      </c>
      <c r="F418">
        <v>0</v>
      </c>
      <c r="G418">
        <v>0</v>
      </c>
      <c r="H418">
        <v>0</v>
      </c>
      <c r="I418">
        <v>0</v>
      </c>
      <c r="J418">
        <v>0</v>
      </c>
      <c r="K418">
        <v>0</v>
      </c>
      <c r="L418">
        <v>0</v>
      </c>
      <c r="M418">
        <v>0</v>
      </c>
      <c r="N418">
        <v>0</v>
      </c>
      <c r="O418">
        <v>0</v>
      </c>
      <c r="P418">
        <v>0</v>
      </c>
      <c r="Q418">
        <v>0</v>
      </c>
      <c r="R418">
        <v>0</v>
      </c>
      <c r="S418">
        <v>0</v>
      </c>
      <c r="T418">
        <v>0</v>
      </c>
      <c r="U418">
        <v>0</v>
      </c>
      <c r="V418">
        <v>0</v>
      </c>
      <c r="W418">
        <v>0</v>
      </c>
      <c r="X418">
        <v>0</v>
      </c>
      <c r="Y418">
        <v>0</v>
      </c>
      <c r="Z418">
        <v>0</v>
      </c>
      <c r="AA418">
        <v>0</v>
      </c>
      <c r="AB418">
        <v>0</v>
      </c>
      <c r="AC418">
        <v>0</v>
      </c>
      <c r="AD418">
        <v>0</v>
      </c>
      <c r="AE418">
        <v>0</v>
      </c>
      <c r="AF418">
        <v>0</v>
      </c>
      <c r="AG418">
        <v>0</v>
      </c>
      <c r="AH418">
        <v>0</v>
      </c>
      <c r="AI418">
        <v>100</v>
      </c>
      <c r="AJ418">
        <v>100</v>
      </c>
      <c r="AK418">
        <v>100</v>
      </c>
      <c r="AL418">
        <v>100</v>
      </c>
      <c r="AM418">
        <v>100</v>
      </c>
      <c r="AN418">
        <v>100</v>
      </c>
      <c r="AO418">
        <v>100</v>
      </c>
      <c r="AP418">
        <v>100</v>
      </c>
      <c r="AQ418">
        <v>85</v>
      </c>
      <c r="AR418">
        <v>85</v>
      </c>
      <c r="AS418">
        <v>85</v>
      </c>
      <c r="AT418">
        <v>85</v>
      </c>
      <c r="AU418">
        <v>85</v>
      </c>
      <c r="AV418">
        <v>85</v>
      </c>
      <c r="AW418">
        <v>85</v>
      </c>
      <c r="AX418">
        <v>85</v>
      </c>
      <c r="AY418">
        <v>30</v>
      </c>
      <c r="AZ418">
        <v>30</v>
      </c>
      <c r="BA418">
        <v>30</v>
      </c>
      <c r="BB418">
        <v>30</v>
      </c>
      <c r="BC418">
        <v>30</v>
      </c>
      <c r="BD418">
        <v>30</v>
      </c>
      <c r="BE418">
        <v>30</v>
      </c>
      <c r="BF418">
        <v>30</v>
      </c>
      <c r="BG418">
        <v>50</v>
      </c>
      <c r="BH418">
        <v>50</v>
      </c>
      <c r="BI418">
        <v>50</v>
      </c>
      <c r="BJ418">
        <v>50</v>
      </c>
      <c r="BK418">
        <v>50</v>
      </c>
      <c r="BL418">
        <v>50</v>
      </c>
      <c r="BM418">
        <v>50</v>
      </c>
      <c r="BN418">
        <v>50</v>
      </c>
      <c r="BO418">
        <v>0</v>
      </c>
      <c r="BP418">
        <v>0</v>
      </c>
      <c r="BQ418">
        <v>0</v>
      </c>
      <c r="BR418">
        <v>0</v>
      </c>
      <c r="BS418">
        <v>53</v>
      </c>
      <c r="BT418">
        <v>41</v>
      </c>
    </row>
    <row r="419" spans="1:72" x14ac:dyDescent="0.25">
      <c r="A419">
        <v>540</v>
      </c>
      <c r="B419" t="s">
        <v>592</v>
      </c>
      <c r="C419">
        <v>0</v>
      </c>
      <c r="D419">
        <v>0</v>
      </c>
      <c r="E419">
        <v>0</v>
      </c>
      <c r="F419">
        <v>0</v>
      </c>
      <c r="G419">
        <v>0</v>
      </c>
      <c r="H419">
        <v>0</v>
      </c>
      <c r="I419">
        <v>0</v>
      </c>
      <c r="J419">
        <v>0</v>
      </c>
      <c r="K419">
        <v>0</v>
      </c>
      <c r="L419">
        <v>0</v>
      </c>
      <c r="M419">
        <v>0</v>
      </c>
      <c r="N419">
        <v>0</v>
      </c>
      <c r="O419">
        <v>0</v>
      </c>
      <c r="P419">
        <v>0</v>
      </c>
      <c r="Q419">
        <v>0</v>
      </c>
      <c r="R419">
        <v>0</v>
      </c>
      <c r="S419">
        <v>0</v>
      </c>
      <c r="T419">
        <v>0</v>
      </c>
      <c r="U419">
        <v>0</v>
      </c>
      <c r="V419">
        <v>0</v>
      </c>
      <c r="W419">
        <v>0</v>
      </c>
      <c r="X419">
        <v>0</v>
      </c>
      <c r="Y419">
        <v>0</v>
      </c>
      <c r="Z419">
        <v>0</v>
      </c>
      <c r="AA419">
        <v>0</v>
      </c>
      <c r="AB419">
        <v>0</v>
      </c>
      <c r="AC419">
        <v>0</v>
      </c>
      <c r="AD419">
        <v>0</v>
      </c>
      <c r="AE419">
        <v>0</v>
      </c>
      <c r="AF419">
        <v>0</v>
      </c>
      <c r="AG419">
        <v>0</v>
      </c>
      <c r="AH419">
        <v>0</v>
      </c>
      <c r="AI419">
        <v>100</v>
      </c>
      <c r="AJ419">
        <v>100</v>
      </c>
      <c r="AK419">
        <v>100</v>
      </c>
      <c r="AL419">
        <v>100</v>
      </c>
      <c r="AM419">
        <v>100</v>
      </c>
      <c r="AN419">
        <v>100</v>
      </c>
      <c r="AO419">
        <v>100</v>
      </c>
      <c r="AP419">
        <v>100</v>
      </c>
      <c r="AQ419">
        <v>85</v>
      </c>
      <c r="AR419">
        <v>85</v>
      </c>
      <c r="AS419">
        <v>85</v>
      </c>
      <c r="AT419">
        <v>85</v>
      </c>
      <c r="AU419">
        <v>85</v>
      </c>
      <c r="AV419">
        <v>85</v>
      </c>
      <c r="AW419">
        <v>85</v>
      </c>
      <c r="AX419">
        <v>85</v>
      </c>
      <c r="AY419">
        <v>30</v>
      </c>
      <c r="AZ419">
        <v>30</v>
      </c>
      <c r="BA419">
        <v>30</v>
      </c>
      <c r="BB419">
        <v>30</v>
      </c>
      <c r="BC419">
        <v>30</v>
      </c>
      <c r="BD419">
        <v>30</v>
      </c>
      <c r="BE419">
        <v>30</v>
      </c>
      <c r="BF419">
        <v>30</v>
      </c>
      <c r="BG419">
        <v>50</v>
      </c>
      <c r="BH419">
        <v>50</v>
      </c>
      <c r="BI419">
        <v>50</v>
      </c>
      <c r="BJ419">
        <v>50</v>
      </c>
      <c r="BK419">
        <v>50</v>
      </c>
      <c r="BL419">
        <v>50</v>
      </c>
      <c r="BM419">
        <v>50</v>
      </c>
      <c r="BN419">
        <v>50</v>
      </c>
      <c r="BO419">
        <v>0</v>
      </c>
      <c r="BP419">
        <v>0</v>
      </c>
      <c r="BQ419">
        <v>0</v>
      </c>
      <c r="BR419">
        <v>0</v>
      </c>
      <c r="BS419">
        <v>53</v>
      </c>
      <c r="BT419">
        <v>41</v>
      </c>
    </row>
    <row r="420" spans="1:72" x14ac:dyDescent="0.25">
      <c r="A420">
        <v>541</v>
      </c>
      <c r="B420" t="s">
        <v>593</v>
      </c>
      <c r="C420">
        <v>1.18</v>
      </c>
      <c r="D420">
        <v>0</v>
      </c>
      <c r="E420">
        <v>3.78</v>
      </c>
      <c r="F420">
        <v>0.63</v>
      </c>
      <c r="G420">
        <v>0.34</v>
      </c>
      <c r="H420">
        <v>2.52</v>
      </c>
      <c r="I420">
        <v>0</v>
      </c>
      <c r="J420">
        <v>0</v>
      </c>
      <c r="K420">
        <v>0</v>
      </c>
      <c r="L420">
        <v>0</v>
      </c>
      <c r="M420">
        <v>0</v>
      </c>
      <c r="N420">
        <v>0</v>
      </c>
      <c r="O420">
        <v>0</v>
      </c>
      <c r="P420">
        <v>0</v>
      </c>
      <c r="Q420">
        <v>0</v>
      </c>
      <c r="R420">
        <v>0.52</v>
      </c>
      <c r="S420">
        <v>0</v>
      </c>
      <c r="T420">
        <v>0</v>
      </c>
      <c r="U420">
        <v>0</v>
      </c>
      <c r="V420">
        <v>0</v>
      </c>
      <c r="W420">
        <v>0</v>
      </c>
      <c r="X420">
        <v>0</v>
      </c>
      <c r="Y420">
        <v>0</v>
      </c>
      <c r="Z420">
        <v>0</v>
      </c>
      <c r="AA420">
        <v>0</v>
      </c>
      <c r="AB420">
        <v>0</v>
      </c>
      <c r="AC420">
        <v>0</v>
      </c>
      <c r="AD420">
        <v>0</v>
      </c>
      <c r="AE420">
        <v>0</v>
      </c>
      <c r="AF420">
        <v>0</v>
      </c>
      <c r="AG420">
        <v>0</v>
      </c>
      <c r="AH420">
        <v>0</v>
      </c>
      <c r="AI420">
        <v>116.82</v>
      </c>
      <c r="AJ420">
        <v>118</v>
      </c>
      <c r="AK420">
        <v>114.22</v>
      </c>
      <c r="AL420">
        <v>117.37</v>
      </c>
      <c r="AM420">
        <v>117.66</v>
      </c>
      <c r="AN420">
        <v>115.48</v>
      </c>
      <c r="AO420">
        <v>118</v>
      </c>
      <c r="AP420">
        <v>118</v>
      </c>
      <c r="AQ420">
        <v>85</v>
      </c>
      <c r="AR420">
        <v>85</v>
      </c>
      <c r="AS420">
        <v>85</v>
      </c>
      <c r="AT420">
        <v>85</v>
      </c>
      <c r="AU420">
        <v>85</v>
      </c>
      <c r="AV420">
        <v>85</v>
      </c>
      <c r="AW420">
        <v>85</v>
      </c>
      <c r="AX420">
        <v>84.48</v>
      </c>
      <c r="AY420">
        <v>30</v>
      </c>
      <c r="AZ420">
        <v>30</v>
      </c>
      <c r="BA420">
        <v>30</v>
      </c>
      <c r="BB420">
        <v>30</v>
      </c>
      <c r="BC420">
        <v>30</v>
      </c>
      <c r="BD420">
        <v>30</v>
      </c>
      <c r="BE420">
        <v>30</v>
      </c>
      <c r="BF420">
        <v>30</v>
      </c>
      <c r="BG420">
        <v>50</v>
      </c>
      <c r="BH420">
        <v>50</v>
      </c>
      <c r="BI420">
        <v>50</v>
      </c>
      <c r="BJ420">
        <v>50</v>
      </c>
      <c r="BK420">
        <v>50</v>
      </c>
      <c r="BL420">
        <v>50</v>
      </c>
      <c r="BM420">
        <v>50</v>
      </c>
      <c r="BN420">
        <v>50</v>
      </c>
      <c r="BO420">
        <v>18</v>
      </c>
      <c r="BP420">
        <v>0</v>
      </c>
      <c r="BQ420">
        <v>0</v>
      </c>
      <c r="BR420">
        <v>0</v>
      </c>
      <c r="BS420">
        <v>53</v>
      </c>
      <c r="BT420">
        <v>41</v>
      </c>
    </row>
    <row r="421" spans="1:72" x14ac:dyDescent="0.25">
      <c r="A421">
        <v>542</v>
      </c>
      <c r="B421" t="s">
        <v>594</v>
      </c>
      <c r="C421">
        <v>3.89</v>
      </c>
      <c r="D421">
        <v>3.5</v>
      </c>
      <c r="E421">
        <v>5.13</v>
      </c>
      <c r="F421">
        <v>1.72</v>
      </c>
      <c r="G421">
        <v>3.02</v>
      </c>
      <c r="H421">
        <v>4.1900000000000004</v>
      </c>
      <c r="I421">
        <v>0</v>
      </c>
      <c r="J421">
        <v>1.29</v>
      </c>
      <c r="K421">
        <v>10.32</v>
      </c>
      <c r="L421">
        <v>0</v>
      </c>
      <c r="M421">
        <v>0</v>
      </c>
      <c r="N421">
        <v>0</v>
      </c>
      <c r="O421">
        <v>0</v>
      </c>
      <c r="P421">
        <v>0</v>
      </c>
      <c r="Q421">
        <v>0</v>
      </c>
      <c r="R421">
        <v>25</v>
      </c>
      <c r="S421">
        <v>0</v>
      </c>
      <c r="T421">
        <v>0.03</v>
      </c>
      <c r="U421">
        <v>0</v>
      </c>
      <c r="V421">
        <v>0</v>
      </c>
      <c r="W421">
        <v>0</v>
      </c>
      <c r="X421">
        <v>0</v>
      </c>
      <c r="Y421">
        <v>0</v>
      </c>
      <c r="Z421">
        <v>0</v>
      </c>
      <c r="AA421">
        <v>0</v>
      </c>
      <c r="AB421">
        <v>0</v>
      </c>
      <c r="AC421">
        <v>0</v>
      </c>
      <c r="AD421">
        <v>0</v>
      </c>
      <c r="AE421">
        <v>0</v>
      </c>
      <c r="AF421">
        <v>0</v>
      </c>
      <c r="AG421">
        <v>0</v>
      </c>
      <c r="AH421">
        <v>0</v>
      </c>
      <c r="AI421">
        <v>96.11</v>
      </c>
      <c r="AJ421">
        <v>96.5</v>
      </c>
      <c r="AK421">
        <v>94.87</v>
      </c>
      <c r="AL421">
        <v>98.28</v>
      </c>
      <c r="AM421">
        <v>96.98</v>
      </c>
      <c r="AN421">
        <v>95.81</v>
      </c>
      <c r="AO421">
        <v>100</v>
      </c>
      <c r="AP421">
        <v>98.71</v>
      </c>
      <c r="AQ421">
        <v>92.68</v>
      </c>
      <c r="AR421">
        <v>103</v>
      </c>
      <c r="AS421">
        <v>103</v>
      </c>
      <c r="AT421">
        <v>103</v>
      </c>
      <c r="AU421">
        <v>103</v>
      </c>
      <c r="AV421">
        <v>103</v>
      </c>
      <c r="AW421">
        <v>103</v>
      </c>
      <c r="AX421">
        <v>78</v>
      </c>
      <c r="AY421">
        <v>30</v>
      </c>
      <c r="AZ421">
        <v>29.97</v>
      </c>
      <c r="BA421">
        <v>30</v>
      </c>
      <c r="BB421">
        <v>30</v>
      </c>
      <c r="BC421">
        <v>30</v>
      </c>
      <c r="BD421">
        <v>30</v>
      </c>
      <c r="BE421">
        <v>30</v>
      </c>
      <c r="BF421">
        <v>30</v>
      </c>
      <c r="BG421">
        <v>50</v>
      </c>
      <c r="BH421">
        <v>50</v>
      </c>
      <c r="BI421">
        <v>50</v>
      </c>
      <c r="BJ421">
        <v>50</v>
      </c>
      <c r="BK421">
        <v>50</v>
      </c>
      <c r="BL421">
        <v>50</v>
      </c>
      <c r="BM421">
        <v>50</v>
      </c>
      <c r="BN421">
        <v>50</v>
      </c>
      <c r="BO421">
        <v>0</v>
      </c>
      <c r="BP421">
        <v>18</v>
      </c>
      <c r="BQ421">
        <v>0</v>
      </c>
      <c r="BR421">
        <v>0</v>
      </c>
      <c r="BS421">
        <v>53</v>
      </c>
      <c r="BT421">
        <v>41</v>
      </c>
    </row>
    <row r="422" spans="1:72" x14ac:dyDescent="0.25">
      <c r="A422">
        <v>543</v>
      </c>
      <c r="B422" t="s">
        <v>595</v>
      </c>
      <c r="C422">
        <v>0</v>
      </c>
      <c r="D422">
        <v>0</v>
      </c>
      <c r="E422">
        <v>0</v>
      </c>
      <c r="F422">
        <v>0</v>
      </c>
      <c r="G422">
        <v>0</v>
      </c>
      <c r="H422">
        <v>0</v>
      </c>
      <c r="I422">
        <v>0</v>
      </c>
      <c r="J422">
        <v>0</v>
      </c>
      <c r="K422">
        <v>0</v>
      </c>
      <c r="L422">
        <v>0</v>
      </c>
      <c r="M422">
        <v>0</v>
      </c>
      <c r="N422">
        <v>0</v>
      </c>
      <c r="O422">
        <v>0</v>
      </c>
      <c r="P422">
        <v>0</v>
      </c>
      <c r="Q422">
        <v>0</v>
      </c>
      <c r="R422">
        <v>0.52</v>
      </c>
      <c r="S422">
        <v>0</v>
      </c>
      <c r="T422">
        <v>0.03</v>
      </c>
      <c r="U422">
        <v>0</v>
      </c>
      <c r="V422">
        <v>0</v>
      </c>
      <c r="W422">
        <v>0</v>
      </c>
      <c r="X422">
        <v>0</v>
      </c>
      <c r="Y422">
        <v>0</v>
      </c>
      <c r="Z422">
        <v>0</v>
      </c>
      <c r="AA422">
        <v>0</v>
      </c>
      <c r="AB422">
        <v>0</v>
      </c>
      <c r="AC422">
        <v>0</v>
      </c>
      <c r="AD422">
        <v>0</v>
      </c>
      <c r="AE422">
        <v>0</v>
      </c>
      <c r="AF422">
        <v>0</v>
      </c>
      <c r="AG422">
        <v>0</v>
      </c>
      <c r="AH422">
        <v>0</v>
      </c>
      <c r="AI422">
        <v>100</v>
      </c>
      <c r="AJ422">
        <v>100</v>
      </c>
      <c r="AK422">
        <v>100</v>
      </c>
      <c r="AL422">
        <v>100</v>
      </c>
      <c r="AM422">
        <v>100</v>
      </c>
      <c r="AN422">
        <v>100</v>
      </c>
      <c r="AO422">
        <v>100</v>
      </c>
      <c r="AP422">
        <v>100</v>
      </c>
      <c r="AQ422">
        <v>85</v>
      </c>
      <c r="AR422">
        <v>85</v>
      </c>
      <c r="AS422">
        <v>85</v>
      </c>
      <c r="AT422">
        <v>85</v>
      </c>
      <c r="AU422">
        <v>85</v>
      </c>
      <c r="AV422">
        <v>85</v>
      </c>
      <c r="AW422">
        <v>85</v>
      </c>
      <c r="AX422">
        <v>84.48</v>
      </c>
      <c r="AY422">
        <v>30</v>
      </c>
      <c r="AZ422">
        <v>29.97</v>
      </c>
      <c r="BA422">
        <v>30</v>
      </c>
      <c r="BB422">
        <v>30</v>
      </c>
      <c r="BC422">
        <v>30</v>
      </c>
      <c r="BD422">
        <v>30</v>
      </c>
      <c r="BE422">
        <v>30</v>
      </c>
      <c r="BF422">
        <v>30</v>
      </c>
      <c r="BG422">
        <v>50</v>
      </c>
      <c r="BH422">
        <v>50</v>
      </c>
      <c r="BI422">
        <v>50</v>
      </c>
      <c r="BJ422">
        <v>50</v>
      </c>
      <c r="BK422">
        <v>50</v>
      </c>
      <c r="BL422">
        <v>50</v>
      </c>
      <c r="BM422">
        <v>50</v>
      </c>
      <c r="BN422">
        <v>50</v>
      </c>
      <c r="BO422">
        <v>0</v>
      </c>
      <c r="BP422">
        <v>0</v>
      </c>
      <c r="BQ422">
        <v>0</v>
      </c>
      <c r="BR422">
        <v>0</v>
      </c>
      <c r="BS422">
        <v>53</v>
      </c>
      <c r="BT422">
        <v>41</v>
      </c>
    </row>
    <row r="423" spans="1:72" x14ac:dyDescent="0.25">
      <c r="A423">
        <v>544</v>
      </c>
      <c r="B423" t="s">
        <v>596</v>
      </c>
      <c r="C423">
        <v>0</v>
      </c>
      <c r="D423">
        <v>0</v>
      </c>
      <c r="E423">
        <v>0</v>
      </c>
      <c r="F423">
        <v>0</v>
      </c>
      <c r="G423">
        <v>0</v>
      </c>
      <c r="H423">
        <v>0</v>
      </c>
      <c r="I423">
        <v>0</v>
      </c>
      <c r="J423">
        <v>0</v>
      </c>
      <c r="K423">
        <v>0</v>
      </c>
      <c r="L423">
        <v>0</v>
      </c>
      <c r="M423">
        <v>0</v>
      </c>
      <c r="N423">
        <v>0</v>
      </c>
      <c r="O423">
        <v>0</v>
      </c>
      <c r="P423">
        <v>0</v>
      </c>
      <c r="Q423">
        <v>0</v>
      </c>
      <c r="R423">
        <v>0</v>
      </c>
      <c r="S423">
        <v>0</v>
      </c>
      <c r="T423">
        <v>0</v>
      </c>
      <c r="U423">
        <v>0</v>
      </c>
      <c r="V423">
        <v>0</v>
      </c>
      <c r="W423">
        <v>0</v>
      </c>
      <c r="X423">
        <v>0</v>
      </c>
      <c r="Y423">
        <v>0</v>
      </c>
      <c r="Z423">
        <v>0</v>
      </c>
      <c r="AA423">
        <v>0</v>
      </c>
      <c r="AB423">
        <v>0</v>
      </c>
      <c r="AC423">
        <v>0</v>
      </c>
      <c r="AD423">
        <v>0</v>
      </c>
      <c r="AE423">
        <v>0</v>
      </c>
      <c r="AF423">
        <v>0</v>
      </c>
      <c r="AG423">
        <v>0</v>
      </c>
      <c r="AH423">
        <v>0</v>
      </c>
      <c r="AI423">
        <v>100</v>
      </c>
      <c r="AJ423">
        <v>100</v>
      </c>
      <c r="AK423">
        <v>100</v>
      </c>
      <c r="AL423">
        <v>100</v>
      </c>
      <c r="AM423">
        <v>100</v>
      </c>
      <c r="AN423">
        <v>100</v>
      </c>
      <c r="AO423">
        <v>100</v>
      </c>
      <c r="AP423">
        <v>100</v>
      </c>
      <c r="AQ423">
        <v>85</v>
      </c>
      <c r="AR423">
        <v>85</v>
      </c>
      <c r="AS423">
        <v>85</v>
      </c>
      <c r="AT423">
        <v>85</v>
      </c>
      <c r="AU423">
        <v>85</v>
      </c>
      <c r="AV423">
        <v>85</v>
      </c>
      <c r="AW423">
        <v>85</v>
      </c>
      <c r="AX423">
        <v>85</v>
      </c>
      <c r="AY423">
        <v>30</v>
      </c>
      <c r="AZ423">
        <v>30</v>
      </c>
      <c r="BA423">
        <v>30</v>
      </c>
      <c r="BB423">
        <v>30</v>
      </c>
      <c r="BC423">
        <v>30</v>
      </c>
      <c r="BD423">
        <v>30</v>
      </c>
      <c r="BE423">
        <v>30</v>
      </c>
      <c r="BF423">
        <v>30</v>
      </c>
      <c r="BG423">
        <v>50</v>
      </c>
      <c r="BH423">
        <v>50</v>
      </c>
      <c r="BI423">
        <v>50</v>
      </c>
      <c r="BJ423">
        <v>50</v>
      </c>
      <c r="BK423">
        <v>50</v>
      </c>
      <c r="BL423">
        <v>50</v>
      </c>
      <c r="BM423">
        <v>50</v>
      </c>
      <c r="BN423">
        <v>50</v>
      </c>
      <c r="BO423">
        <v>0</v>
      </c>
      <c r="BP423">
        <v>0</v>
      </c>
      <c r="BQ423">
        <v>0</v>
      </c>
      <c r="BR423">
        <v>0</v>
      </c>
      <c r="BS423">
        <v>53</v>
      </c>
      <c r="BT423">
        <v>41</v>
      </c>
    </row>
    <row r="424" spans="1:72" x14ac:dyDescent="0.25">
      <c r="A424">
        <v>549</v>
      </c>
      <c r="B424" t="s">
        <v>597</v>
      </c>
      <c r="C424">
        <v>0</v>
      </c>
      <c r="D424">
        <v>0</v>
      </c>
      <c r="E424">
        <v>0</v>
      </c>
      <c r="F424">
        <v>0</v>
      </c>
      <c r="G424">
        <v>0</v>
      </c>
      <c r="H424">
        <v>0</v>
      </c>
      <c r="I424">
        <v>0</v>
      </c>
      <c r="J424">
        <v>0</v>
      </c>
      <c r="K424">
        <v>0</v>
      </c>
      <c r="L424">
        <v>0</v>
      </c>
      <c r="M424">
        <v>0</v>
      </c>
      <c r="N424">
        <v>0</v>
      </c>
      <c r="O424">
        <v>0</v>
      </c>
      <c r="P424">
        <v>0</v>
      </c>
      <c r="Q424">
        <v>0</v>
      </c>
      <c r="R424">
        <v>0</v>
      </c>
      <c r="S424">
        <v>0</v>
      </c>
      <c r="T424">
        <v>0</v>
      </c>
      <c r="U424">
        <v>0</v>
      </c>
      <c r="V424">
        <v>0</v>
      </c>
      <c r="W424">
        <v>0</v>
      </c>
      <c r="X424">
        <v>0</v>
      </c>
      <c r="Y424">
        <v>0</v>
      </c>
      <c r="Z424">
        <v>0</v>
      </c>
      <c r="AA424">
        <v>0</v>
      </c>
      <c r="AB424">
        <v>0</v>
      </c>
      <c r="AC424">
        <v>0</v>
      </c>
      <c r="AD424">
        <v>0</v>
      </c>
      <c r="AE424">
        <v>0</v>
      </c>
      <c r="AF424">
        <v>0</v>
      </c>
      <c r="AG424">
        <v>0</v>
      </c>
      <c r="AH424">
        <v>0</v>
      </c>
      <c r="AI424">
        <v>70</v>
      </c>
      <c r="AJ424">
        <v>70</v>
      </c>
      <c r="AK424">
        <v>70</v>
      </c>
      <c r="AL424">
        <v>70</v>
      </c>
      <c r="AM424">
        <v>70</v>
      </c>
      <c r="AN424">
        <v>70</v>
      </c>
      <c r="AO424">
        <v>70</v>
      </c>
      <c r="AP424">
        <v>70</v>
      </c>
      <c r="AQ424">
        <v>25</v>
      </c>
      <c r="AR424">
        <v>25</v>
      </c>
      <c r="AS424">
        <v>25</v>
      </c>
      <c r="AT424">
        <v>25</v>
      </c>
      <c r="AU424">
        <v>25</v>
      </c>
      <c r="AV424">
        <v>25</v>
      </c>
      <c r="AW424">
        <v>25</v>
      </c>
      <c r="AX424">
        <v>25</v>
      </c>
      <c r="AY424">
        <v>0</v>
      </c>
      <c r="AZ424">
        <v>0</v>
      </c>
      <c r="BA424">
        <v>0</v>
      </c>
      <c r="BB424">
        <v>0</v>
      </c>
      <c r="BC424">
        <v>0</v>
      </c>
      <c r="BD424">
        <v>0</v>
      </c>
      <c r="BE424">
        <v>0</v>
      </c>
      <c r="BF424">
        <v>0</v>
      </c>
      <c r="BG424">
        <v>0</v>
      </c>
      <c r="BH424">
        <v>0</v>
      </c>
      <c r="BI424">
        <v>0</v>
      </c>
      <c r="BJ424">
        <v>0</v>
      </c>
      <c r="BK424">
        <v>0</v>
      </c>
      <c r="BL424">
        <v>0</v>
      </c>
      <c r="BM424">
        <v>0</v>
      </c>
      <c r="BN424">
        <v>0</v>
      </c>
      <c r="BO424">
        <v>0</v>
      </c>
      <c r="BP424">
        <v>0</v>
      </c>
      <c r="BQ424">
        <v>0</v>
      </c>
      <c r="BR424">
        <v>0</v>
      </c>
      <c r="BS424">
        <v>38</v>
      </c>
      <c r="BT424">
        <v>38</v>
      </c>
    </row>
    <row r="425" spans="1:72" x14ac:dyDescent="0.25">
      <c r="A425">
        <v>561</v>
      </c>
      <c r="B425" t="s">
        <v>598</v>
      </c>
      <c r="C425">
        <v>0</v>
      </c>
      <c r="D425">
        <v>0</v>
      </c>
      <c r="E425">
        <v>0</v>
      </c>
      <c r="F425">
        <v>0</v>
      </c>
      <c r="G425">
        <v>0</v>
      </c>
      <c r="H425">
        <v>0</v>
      </c>
      <c r="I425">
        <v>0</v>
      </c>
      <c r="J425">
        <v>0</v>
      </c>
      <c r="K425">
        <v>0</v>
      </c>
      <c r="L425">
        <v>0</v>
      </c>
      <c r="M425">
        <v>0</v>
      </c>
      <c r="N425">
        <v>0</v>
      </c>
      <c r="O425">
        <v>0</v>
      </c>
      <c r="P425">
        <v>0</v>
      </c>
      <c r="Q425">
        <v>0</v>
      </c>
      <c r="R425">
        <v>0</v>
      </c>
      <c r="S425">
        <v>0</v>
      </c>
      <c r="T425">
        <v>0</v>
      </c>
      <c r="U425">
        <v>0</v>
      </c>
      <c r="V425">
        <v>0</v>
      </c>
      <c r="W425">
        <v>0</v>
      </c>
      <c r="X425">
        <v>0</v>
      </c>
      <c r="Y425">
        <v>0</v>
      </c>
      <c r="Z425">
        <v>0</v>
      </c>
      <c r="AA425">
        <v>0</v>
      </c>
      <c r="AB425">
        <v>0</v>
      </c>
      <c r="AC425">
        <v>0</v>
      </c>
      <c r="AD425">
        <v>0</v>
      </c>
      <c r="AE425">
        <v>0</v>
      </c>
      <c r="AF425">
        <v>0</v>
      </c>
      <c r="AG425">
        <v>0</v>
      </c>
      <c r="AH425">
        <v>0</v>
      </c>
      <c r="AI425">
        <v>100</v>
      </c>
      <c r="AJ425">
        <v>100</v>
      </c>
      <c r="AK425">
        <v>100</v>
      </c>
      <c r="AL425">
        <v>100</v>
      </c>
      <c r="AM425">
        <v>100</v>
      </c>
      <c r="AN425">
        <v>100</v>
      </c>
      <c r="AO425">
        <v>100</v>
      </c>
      <c r="AP425">
        <v>100</v>
      </c>
      <c r="AQ425">
        <v>15</v>
      </c>
      <c r="AR425">
        <v>15</v>
      </c>
      <c r="AS425">
        <v>15</v>
      </c>
      <c r="AT425">
        <v>15</v>
      </c>
      <c r="AU425">
        <v>15</v>
      </c>
      <c r="AV425">
        <v>15</v>
      </c>
      <c r="AW425">
        <v>15</v>
      </c>
      <c r="AX425">
        <v>15</v>
      </c>
      <c r="AY425">
        <v>0</v>
      </c>
      <c r="AZ425">
        <v>0</v>
      </c>
      <c r="BA425">
        <v>0</v>
      </c>
      <c r="BB425">
        <v>0</v>
      </c>
      <c r="BC425">
        <v>0</v>
      </c>
      <c r="BD425">
        <v>0</v>
      </c>
      <c r="BE425">
        <v>0</v>
      </c>
      <c r="BF425">
        <v>0</v>
      </c>
      <c r="BG425">
        <v>90</v>
      </c>
      <c r="BH425">
        <v>90</v>
      </c>
      <c r="BI425">
        <v>90</v>
      </c>
      <c r="BJ425">
        <v>90</v>
      </c>
      <c r="BK425">
        <v>90</v>
      </c>
      <c r="BL425">
        <v>90</v>
      </c>
      <c r="BM425">
        <v>90</v>
      </c>
      <c r="BN425">
        <v>90</v>
      </c>
      <c r="BO425">
        <v>0</v>
      </c>
      <c r="BP425">
        <v>0</v>
      </c>
      <c r="BQ425">
        <v>0</v>
      </c>
      <c r="BR425">
        <v>0</v>
      </c>
      <c r="BS425">
        <v>48</v>
      </c>
      <c r="BT425">
        <v>48</v>
      </c>
    </row>
    <row r="426" spans="1:72" x14ac:dyDescent="0.25">
      <c r="A426">
        <v>562</v>
      </c>
      <c r="B426" t="s">
        <v>599</v>
      </c>
      <c r="C426">
        <v>0.73</v>
      </c>
      <c r="D426">
        <v>2.41</v>
      </c>
      <c r="E426">
        <v>6.31</v>
      </c>
      <c r="F426">
        <v>5.95</v>
      </c>
      <c r="G426">
        <v>9.0399999999999991</v>
      </c>
      <c r="H426">
        <v>13.16</v>
      </c>
      <c r="I426">
        <v>8.3699999999999992</v>
      </c>
      <c r="J426">
        <v>0</v>
      </c>
      <c r="K426">
        <v>0</v>
      </c>
      <c r="L426">
        <v>0</v>
      </c>
      <c r="M426">
        <v>0</v>
      </c>
      <c r="N426">
        <v>0</v>
      </c>
      <c r="O426">
        <v>0</v>
      </c>
      <c r="P426">
        <v>0</v>
      </c>
      <c r="Q426">
        <v>0</v>
      </c>
      <c r="R426">
        <v>0</v>
      </c>
      <c r="S426">
        <v>0</v>
      </c>
      <c r="T426">
        <v>0</v>
      </c>
      <c r="U426">
        <v>0</v>
      </c>
      <c r="V426">
        <v>0</v>
      </c>
      <c r="W426">
        <v>0</v>
      </c>
      <c r="X426">
        <v>0</v>
      </c>
      <c r="Y426">
        <v>0</v>
      </c>
      <c r="Z426">
        <v>0</v>
      </c>
      <c r="AA426">
        <v>0</v>
      </c>
      <c r="AB426">
        <v>0</v>
      </c>
      <c r="AC426">
        <v>0</v>
      </c>
      <c r="AD426">
        <v>0</v>
      </c>
      <c r="AE426">
        <v>0</v>
      </c>
      <c r="AF426">
        <v>0</v>
      </c>
      <c r="AG426">
        <v>0</v>
      </c>
      <c r="AH426">
        <v>0</v>
      </c>
      <c r="AI426">
        <v>110.27</v>
      </c>
      <c r="AJ426">
        <v>108.59</v>
      </c>
      <c r="AK426">
        <v>104.69</v>
      </c>
      <c r="AL426">
        <v>105.05</v>
      </c>
      <c r="AM426">
        <v>101.96</v>
      </c>
      <c r="AN426">
        <v>97.84</v>
      </c>
      <c r="AO426">
        <v>102.63</v>
      </c>
      <c r="AP426">
        <v>111</v>
      </c>
      <c r="AQ426">
        <v>0</v>
      </c>
      <c r="AR426">
        <v>0</v>
      </c>
      <c r="AS426">
        <v>0</v>
      </c>
      <c r="AT426">
        <v>0</v>
      </c>
      <c r="AU426">
        <v>0</v>
      </c>
      <c r="AV426">
        <v>0</v>
      </c>
      <c r="AW426">
        <v>0</v>
      </c>
      <c r="AX426">
        <v>0</v>
      </c>
      <c r="AY426">
        <v>30</v>
      </c>
      <c r="AZ426">
        <v>30</v>
      </c>
      <c r="BA426">
        <v>30</v>
      </c>
      <c r="BB426">
        <v>30</v>
      </c>
      <c r="BC426">
        <v>30</v>
      </c>
      <c r="BD426">
        <v>30</v>
      </c>
      <c r="BE426">
        <v>30</v>
      </c>
      <c r="BF426">
        <v>30</v>
      </c>
      <c r="BG426">
        <v>45</v>
      </c>
      <c r="BH426">
        <v>45</v>
      </c>
      <c r="BI426">
        <v>45</v>
      </c>
      <c r="BJ426">
        <v>45</v>
      </c>
      <c r="BK426">
        <v>45</v>
      </c>
      <c r="BL426">
        <v>45</v>
      </c>
      <c r="BM426">
        <v>45</v>
      </c>
      <c r="BN426">
        <v>45</v>
      </c>
      <c r="BO426">
        <v>11</v>
      </c>
      <c r="BP426">
        <v>0</v>
      </c>
      <c r="BQ426">
        <v>5</v>
      </c>
      <c r="BR426">
        <v>0</v>
      </c>
      <c r="BS426">
        <v>37</v>
      </c>
      <c r="BT426">
        <v>37</v>
      </c>
    </row>
    <row r="427" spans="1:72" x14ac:dyDescent="0.25">
      <c r="A427">
        <v>571</v>
      </c>
      <c r="B427" t="s">
        <v>600</v>
      </c>
      <c r="C427">
        <v>0</v>
      </c>
      <c r="D427">
        <v>0</v>
      </c>
      <c r="E427">
        <v>0</v>
      </c>
      <c r="F427">
        <v>0</v>
      </c>
      <c r="G427">
        <v>0</v>
      </c>
      <c r="H427">
        <v>0</v>
      </c>
      <c r="I427">
        <v>0</v>
      </c>
      <c r="J427">
        <v>0</v>
      </c>
      <c r="K427">
        <v>0</v>
      </c>
      <c r="L427">
        <v>0</v>
      </c>
      <c r="M427">
        <v>0</v>
      </c>
      <c r="N427">
        <v>0</v>
      </c>
      <c r="O427">
        <v>0</v>
      </c>
      <c r="P427">
        <v>0</v>
      </c>
      <c r="Q427">
        <v>0</v>
      </c>
      <c r="R427">
        <v>0</v>
      </c>
      <c r="S427">
        <v>0</v>
      </c>
      <c r="T427">
        <v>0</v>
      </c>
      <c r="U427">
        <v>0</v>
      </c>
      <c r="V427">
        <v>0</v>
      </c>
      <c r="W427">
        <v>0</v>
      </c>
      <c r="X427">
        <v>0</v>
      </c>
      <c r="Y427">
        <v>0</v>
      </c>
      <c r="Z427">
        <v>0</v>
      </c>
      <c r="AA427">
        <v>0</v>
      </c>
      <c r="AB427">
        <v>0</v>
      </c>
      <c r="AC427">
        <v>0</v>
      </c>
      <c r="AD427">
        <v>0</v>
      </c>
      <c r="AE427">
        <v>0</v>
      </c>
      <c r="AF427">
        <v>0</v>
      </c>
      <c r="AG427">
        <v>0</v>
      </c>
      <c r="AH427">
        <v>0</v>
      </c>
      <c r="AI427">
        <v>100</v>
      </c>
      <c r="AJ427">
        <v>100</v>
      </c>
      <c r="AK427">
        <v>100</v>
      </c>
      <c r="AL427">
        <v>100</v>
      </c>
      <c r="AM427">
        <v>100</v>
      </c>
      <c r="AN427">
        <v>100</v>
      </c>
      <c r="AO427">
        <v>100</v>
      </c>
      <c r="AP427">
        <v>100</v>
      </c>
      <c r="AQ427">
        <v>100</v>
      </c>
      <c r="AR427">
        <v>100</v>
      </c>
      <c r="AS427">
        <v>100</v>
      </c>
      <c r="AT427">
        <v>100</v>
      </c>
      <c r="AU427">
        <v>100</v>
      </c>
      <c r="AV427">
        <v>100</v>
      </c>
      <c r="AW427">
        <v>100</v>
      </c>
      <c r="AX427">
        <v>100</v>
      </c>
      <c r="AY427">
        <v>17.5</v>
      </c>
      <c r="AZ427">
        <v>17.5</v>
      </c>
      <c r="BA427">
        <v>17.5</v>
      </c>
      <c r="BB427">
        <v>17.5</v>
      </c>
      <c r="BC427">
        <v>17.5</v>
      </c>
      <c r="BD427">
        <v>17.5</v>
      </c>
      <c r="BE427">
        <v>17.5</v>
      </c>
      <c r="BF427">
        <v>17.5</v>
      </c>
      <c r="BG427">
        <v>62.5</v>
      </c>
      <c r="BH427">
        <v>62.5</v>
      </c>
      <c r="BI427">
        <v>62.5</v>
      </c>
      <c r="BJ427">
        <v>62.5</v>
      </c>
      <c r="BK427">
        <v>62.5</v>
      </c>
      <c r="BL427">
        <v>62.5</v>
      </c>
      <c r="BM427">
        <v>62.5</v>
      </c>
      <c r="BN427">
        <v>62.5</v>
      </c>
      <c r="BO427">
        <v>0</v>
      </c>
      <c r="BP427">
        <v>0</v>
      </c>
      <c r="BQ427">
        <v>5</v>
      </c>
      <c r="BR427">
        <v>0</v>
      </c>
      <c r="BS427">
        <v>72</v>
      </c>
      <c r="BT427">
        <v>61</v>
      </c>
    </row>
    <row r="428" spans="1:72" x14ac:dyDescent="0.25">
      <c r="A428">
        <v>581</v>
      </c>
      <c r="B428" t="s">
        <v>601</v>
      </c>
      <c r="C428">
        <v>0</v>
      </c>
      <c r="D428">
        <v>0</v>
      </c>
      <c r="E428">
        <v>0</v>
      </c>
      <c r="F428">
        <v>0</v>
      </c>
      <c r="G428">
        <v>0</v>
      </c>
      <c r="H428">
        <v>0</v>
      </c>
      <c r="I428">
        <v>0</v>
      </c>
      <c r="J428">
        <v>0</v>
      </c>
      <c r="K428">
        <v>0</v>
      </c>
      <c r="L428">
        <v>0</v>
      </c>
      <c r="M428">
        <v>0</v>
      </c>
      <c r="N428">
        <v>0</v>
      </c>
      <c r="O428">
        <v>0</v>
      </c>
      <c r="P428">
        <v>0</v>
      </c>
      <c r="Q428">
        <v>0</v>
      </c>
      <c r="R428">
        <v>0</v>
      </c>
      <c r="S428">
        <v>0</v>
      </c>
      <c r="T428">
        <v>0</v>
      </c>
      <c r="U428">
        <v>0</v>
      </c>
      <c r="V428">
        <v>0</v>
      </c>
      <c r="W428">
        <v>0</v>
      </c>
      <c r="X428">
        <v>0</v>
      </c>
      <c r="Y428">
        <v>0</v>
      </c>
      <c r="Z428">
        <v>0</v>
      </c>
      <c r="AA428">
        <v>0</v>
      </c>
      <c r="AB428">
        <v>0</v>
      </c>
      <c r="AC428">
        <v>0</v>
      </c>
      <c r="AD428">
        <v>0</v>
      </c>
      <c r="AE428">
        <v>0</v>
      </c>
      <c r="AF428">
        <v>0</v>
      </c>
      <c r="AG428">
        <v>0</v>
      </c>
      <c r="AH428">
        <v>0</v>
      </c>
      <c r="AI428">
        <v>100</v>
      </c>
      <c r="AJ428">
        <v>100</v>
      </c>
      <c r="AK428">
        <v>100</v>
      </c>
      <c r="AL428">
        <v>100</v>
      </c>
      <c r="AM428">
        <v>100</v>
      </c>
      <c r="AN428">
        <v>100</v>
      </c>
      <c r="AO428">
        <v>100</v>
      </c>
      <c r="AP428">
        <v>100</v>
      </c>
      <c r="AQ428">
        <v>100</v>
      </c>
      <c r="AR428">
        <v>100</v>
      </c>
      <c r="AS428">
        <v>100</v>
      </c>
      <c r="AT428">
        <v>100</v>
      </c>
      <c r="AU428">
        <v>100</v>
      </c>
      <c r="AV428">
        <v>100</v>
      </c>
      <c r="AW428">
        <v>100</v>
      </c>
      <c r="AX428">
        <v>100</v>
      </c>
      <c r="AY428">
        <v>12.5</v>
      </c>
      <c r="AZ428">
        <v>12.5</v>
      </c>
      <c r="BA428">
        <v>12.5</v>
      </c>
      <c r="BB428">
        <v>12.5</v>
      </c>
      <c r="BC428">
        <v>12.5</v>
      </c>
      <c r="BD428">
        <v>12.5</v>
      </c>
      <c r="BE428">
        <v>12.5</v>
      </c>
      <c r="BF428">
        <v>12.5</v>
      </c>
      <c r="BG428">
        <v>62.5</v>
      </c>
      <c r="BH428">
        <v>62.5</v>
      </c>
      <c r="BI428">
        <v>62.5</v>
      </c>
      <c r="BJ428">
        <v>62.5</v>
      </c>
      <c r="BK428">
        <v>62.5</v>
      </c>
      <c r="BL428">
        <v>62.5</v>
      </c>
      <c r="BM428">
        <v>62.5</v>
      </c>
      <c r="BN428">
        <v>62.5</v>
      </c>
      <c r="BO428">
        <v>0</v>
      </c>
      <c r="BP428">
        <v>0</v>
      </c>
      <c r="BQ428">
        <v>0</v>
      </c>
      <c r="BR428">
        <v>0</v>
      </c>
      <c r="BS428">
        <v>72</v>
      </c>
      <c r="BT428">
        <v>61</v>
      </c>
    </row>
    <row r="429" spans="1:72" x14ac:dyDescent="0.25">
      <c r="A429">
        <v>591</v>
      </c>
      <c r="B429" t="s">
        <v>602</v>
      </c>
      <c r="C429">
        <v>0</v>
      </c>
      <c r="D429">
        <v>0</v>
      </c>
      <c r="E429">
        <v>0</v>
      </c>
      <c r="F429">
        <v>0</v>
      </c>
      <c r="G429">
        <v>0</v>
      </c>
      <c r="H429">
        <v>0</v>
      </c>
      <c r="I429">
        <v>0</v>
      </c>
      <c r="J429">
        <v>0</v>
      </c>
      <c r="K429">
        <v>0</v>
      </c>
      <c r="L429">
        <v>0</v>
      </c>
      <c r="M429">
        <v>0</v>
      </c>
      <c r="N429">
        <v>0</v>
      </c>
      <c r="O429">
        <v>0</v>
      </c>
      <c r="P429">
        <v>0</v>
      </c>
      <c r="Q429">
        <v>0</v>
      </c>
      <c r="R429">
        <v>0</v>
      </c>
      <c r="S429">
        <v>0</v>
      </c>
      <c r="T429">
        <v>0</v>
      </c>
      <c r="U429">
        <v>0</v>
      </c>
      <c r="V429">
        <v>0</v>
      </c>
      <c r="W429">
        <v>0</v>
      </c>
      <c r="X429">
        <v>0</v>
      </c>
      <c r="Y429">
        <v>0</v>
      </c>
      <c r="Z429">
        <v>0</v>
      </c>
      <c r="AA429">
        <v>0</v>
      </c>
      <c r="AB429">
        <v>0</v>
      </c>
      <c r="AC429">
        <v>0</v>
      </c>
      <c r="AD429">
        <v>0</v>
      </c>
      <c r="AE429">
        <v>0</v>
      </c>
      <c r="AF429">
        <v>0</v>
      </c>
      <c r="AG429">
        <v>0</v>
      </c>
      <c r="AH429">
        <v>0</v>
      </c>
      <c r="AI429">
        <v>100</v>
      </c>
      <c r="AJ429">
        <v>100</v>
      </c>
      <c r="AK429">
        <v>100</v>
      </c>
      <c r="AL429">
        <v>100</v>
      </c>
      <c r="AM429">
        <v>100</v>
      </c>
      <c r="AN429">
        <v>100</v>
      </c>
      <c r="AO429">
        <v>100</v>
      </c>
      <c r="AP429">
        <v>100</v>
      </c>
      <c r="AQ429">
        <v>0</v>
      </c>
      <c r="AR429">
        <v>0</v>
      </c>
      <c r="AS429">
        <v>0</v>
      </c>
      <c r="AT429">
        <v>0</v>
      </c>
      <c r="AU429">
        <v>0</v>
      </c>
      <c r="AV429">
        <v>0</v>
      </c>
      <c r="AW429">
        <v>0</v>
      </c>
      <c r="AX429">
        <v>0</v>
      </c>
      <c r="AY429">
        <v>14.5</v>
      </c>
      <c r="AZ429">
        <v>14.5</v>
      </c>
      <c r="BA429">
        <v>14.5</v>
      </c>
      <c r="BB429">
        <v>14.5</v>
      </c>
      <c r="BC429">
        <v>14.5</v>
      </c>
      <c r="BD429">
        <v>14.5</v>
      </c>
      <c r="BE429">
        <v>14.5</v>
      </c>
      <c r="BF429">
        <v>14.5</v>
      </c>
      <c r="BG429">
        <v>7</v>
      </c>
      <c r="BH429">
        <v>7</v>
      </c>
      <c r="BI429">
        <v>7</v>
      </c>
      <c r="BJ429">
        <v>7</v>
      </c>
      <c r="BK429">
        <v>7</v>
      </c>
      <c r="BL429">
        <v>7</v>
      </c>
      <c r="BM429">
        <v>7</v>
      </c>
      <c r="BN429">
        <v>7</v>
      </c>
      <c r="BO429">
        <v>0</v>
      </c>
      <c r="BP429">
        <v>0</v>
      </c>
      <c r="BQ429">
        <v>2</v>
      </c>
      <c r="BR429">
        <v>2</v>
      </c>
      <c r="BS429">
        <v>78</v>
      </c>
      <c r="BT429">
        <v>61</v>
      </c>
    </row>
    <row r="430" spans="1:72" x14ac:dyDescent="0.25">
      <c r="A430">
        <v>601</v>
      </c>
      <c r="B430" t="s">
        <v>603</v>
      </c>
      <c r="C430">
        <v>0</v>
      </c>
      <c r="D430">
        <v>0</v>
      </c>
      <c r="E430">
        <v>0</v>
      </c>
      <c r="F430">
        <v>0</v>
      </c>
      <c r="G430">
        <v>0</v>
      </c>
      <c r="H430">
        <v>0</v>
      </c>
      <c r="I430">
        <v>0</v>
      </c>
      <c r="J430">
        <v>0</v>
      </c>
      <c r="K430">
        <v>0</v>
      </c>
      <c r="L430">
        <v>0</v>
      </c>
      <c r="M430">
        <v>0</v>
      </c>
      <c r="N430">
        <v>0</v>
      </c>
      <c r="O430">
        <v>0</v>
      </c>
      <c r="P430">
        <v>0</v>
      </c>
      <c r="Q430">
        <v>0</v>
      </c>
      <c r="R430">
        <v>0</v>
      </c>
      <c r="S430">
        <v>0</v>
      </c>
      <c r="T430">
        <v>0</v>
      </c>
      <c r="U430">
        <v>0</v>
      </c>
      <c r="V430">
        <v>0</v>
      </c>
      <c r="W430">
        <v>0</v>
      </c>
      <c r="X430">
        <v>0</v>
      </c>
      <c r="Y430">
        <v>0</v>
      </c>
      <c r="Z430">
        <v>0</v>
      </c>
      <c r="AA430">
        <v>0</v>
      </c>
      <c r="AB430">
        <v>0</v>
      </c>
      <c r="AC430">
        <v>0</v>
      </c>
      <c r="AD430">
        <v>0</v>
      </c>
      <c r="AE430">
        <v>0</v>
      </c>
      <c r="AF430">
        <v>0</v>
      </c>
      <c r="AG430">
        <v>0</v>
      </c>
      <c r="AH430">
        <v>0</v>
      </c>
      <c r="AI430">
        <v>55</v>
      </c>
      <c r="AJ430">
        <v>55</v>
      </c>
      <c r="AK430">
        <v>55</v>
      </c>
      <c r="AL430">
        <v>55</v>
      </c>
      <c r="AM430">
        <v>55</v>
      </c>
      <c r="AN430">
        <v>55</v>
      </c>
      <c r="AO430">
        <v>55</v>
      </c>
      <c r="AP430">
        <v>55</v>
      </c>
      <c r="AQ430">
        <v>0</v>
      </c>
      <c r="AR430">
        <v>0</v>
      </c>
      <c r="AS430">
        <v>0</v>
      </c>
      <c r="AT430">
        <v>0</v>
      </c>
      <c r="AU430">
        <v>0</v>
      </c>
      <c r="AV430">
        <v>0</v>
      </c>
      <c r="AW430">
        <v>0</v>
      </c>
      <c r="AX430">
        <v>0</v>
      </c>
      <c r="AY430">
        <v>0</v>
      </c>
      <c r="AZ430">
        <v>0</v>
      </c>
      <c r="BA430">
        <v>0</v>
      </c>
      <c r="BB430">
        <v>0</v>
      </c>
      <c r="BC430">
        <v>0</v>
      </c>
      <c r="BD430">
        <v>0</v>
      </c>
      <c r="BE430">
        <v>0</v>
      </c>
      <c r="BF430">
        <v>0</v>
      </c>
      <c r="BG430">
        <v>45</v>
      </c>
      <c r="BH430">
        <v>45</v>
      </c>
      <c r="BI430">
        <v>45</v>
      </c>
      <c r="BJ430">
        <v>45</v>
      </c>
      <c r="BK430">
        <v>45</v>
      </c>
      <c r="BL430">
        <v>45</v>
      </c>
      <c r="BM430">
        <v>45</v>
      </c>
      <c r="BN430">
        <v>45</v>
      </c>
      <c r="BO430">
        <v>5</v>
      </c>
      <c r="BP430">
        <v>0</v>
      </c>
      <c r="BQ430">
        <v>0</v>
      </c>
      <c r="BR430">
        <v>0</v>
      </c>
      <c r="BS430">
        <v>83</v>
      </c>
      <c r="BT430">
        <v>61</v>
      </c>
    </row>
    <row r="431" spans="1:72" x14ac:dyDescent="0.25">
      <c r="A431">
        <v>611</v>
      </c>
      <c r="B431" t="s">
        <v>604</v>
      </c>
      <c r="C431">
        <v>0</v>
      </c>
      <c r="D431">
        <v>0</v>
      </c>
      <c r="E431">
        <v>0</v>
      </c>
      <c r="F431">
        <v>0</v>
      </c>
      <c r="G431">
        <v>0</v>
      </c>
      <c r="H431">
        <v>0</v>
      </c>
      <c r="I431">
        <v>0</v>
      </c>
      <c r="J431">
        <v>0</v>
      </c>
      <c r="K431">
        <v>0</v>
      </c>
      <c r="L431">
        <v>0</v>
      </c>
      <c r="M431">
        <v>0</v>
      </c>
      <c r="N431">
        <v>0</v>
      </c>
      <c r="O431">
        <v>0</v>
      </c>
      <c r="P431">
        <v>0</v>
      </c>
      <c r="Q431">
        <v>0</v>
      </c>
      <c r="R431">
        <v>0</v>
      </c>
      <c r="S431">
        <v>0</v>
      </c>
      <c r="T431">
        <v>0</v>
      </c>
      <c r="U431">
        <v>0</v>
      </c>
      <c r="V431">
        <v>0</v>
      </c>
      <c r="W431">
        <v>0</v>
      </c>
      <c r="X431">
        <v>0</v>
      </c>
      <c r="Y431">
        <v>0</v>
      </c>
      <c r="Z431">
        <v>0</v>
      </c>
      <c r="AA431">
        <v>0</v>
      </c>
      <c r="AB431">
        <v>0</v>
      </c>
      <c r="AC431">
        <v>0</v>
      </c>
      <c r="AD431">
        <v>0</v>
      </c>
      <c r="AE431">
        <v>0</v>
      </c>
      <c r="AF431">
        <v>0</v>
      </c>
      <c r="AG431">
        <v>0</v>
      </c>
      <c r="AH431">
        <v>0</v>
      </c>
      <c r="AI431">
        <v>100</v>
      </c>
      <c r="AJ431">
        <v>100</v>
      </c>
      <c r="AK431">
        <v>100</v>
      </c>
      <c r="AL431">
        <v>100</v>
      </c>
      <c r="AM431">
        <v>100</v>
      </c>
      <c r="AN431">
        <v>100</v>
      </c>
      <c r="AO431">
        <v>100</v>
      </c>
      <c r="AP431">
        <v>100</v>
      </c>
      <c r="AQ431">
        <v>100</v>
      </c>
      <c r="AR431">
        <v>100</v>
      </c>
      <c r="AS431">
        <v>100</v>
      </c>
      <c r="AT431">
        <v>100</v>
      </c>
      <c r="AU431">
        <v>100</v>
      </c>
      <c r="AV431">
        <v>100</v>
      </c>
      <c r="AW431">
        <v>100</v>
      </c>
      <c r="AX431">
        <v>100</v>
      </c>
      <c r="AY431">
        <v>12.5</v>
      </c>
      <c r="AZ431">
        <v>12.5</v>
      </c>
      <c r="BA431">
        <v>12.5</v>
      </c>
      <c r="BB431">
        <v>12.5</v>
      </c>
      <c r="BC431">
        <v>12.5</v>
      </c>
      <c r="BD431">
        <v>12.5</v>
      </c>
      <c r="BE431">
        <v>12.5</v>
      </c>
      <c r="BF431">
        <v>12.5</v>
      </c>
      <c r="BG431">
        <v>65.5</v>
      </c>
      <c r="BH431">
        <v>65.5</v>
      </c>
      <c r="BI431">
        <v>65.5</v>
      </c>
      <c r="BJ431">
        <v>65.5</v>
      </c>
      <c r="BK431">
        <v>65.5</v>
      </c>
      <c r="BL431">
        <v>65.5</v>
      </c>
      <c r="BM431">
        <v>65.5</v>
      </c>
      <c r="BN431">
        <v>65.5</v>
      </c>
      <c r="BO431">
        <v>0</v>
      </c>
      <c r="BP431">
        <v>0</v>
      </c>
      <c r="BQ431">
        <v>0</v>
      </c>
      <c r="BR431">
        <v>3</v>
      </c>
      <c r="BS431">
        <v>72</v>
      </c>
      <c r="BT431">
        <v>61</v>
      </c>
    </row>
    <row r="432" spans="1:72" x14ac:dyDescent="0.25">
      <c r="A432">
        <v>621</v>
      </c>
      <c r="B432" t="s">
        <v>605</v>
      </c>
      <c r="C432">
        <v>1.47</v>
      </c>
      <c r="D432">
        <v>0.39</v>
      </c>
      <c r="E432">
        <v>0.24</v>
      </c>
      <c r="F432">
        <v>0.54</v>
      </c>
      <c r="G432">
        <v>1</v>
      </c>
      <c r="H432">
        <v>0.7</v>
      </c>
      <c r="I432">
        <v>0</v>
      </c>
      <c r="J432">
        <v>1</v>
      </c>
      <c r="K432">
        <v>0.67</v>
      </c>
      <c r="L432">
        <v>0</v>
      </c>
      <c r="M432">
        <v>0</v>
      </c>
      <c r="N432">
        <v>0</v>
      </c>
      <c r="O432">
        <v>0</v>
      </c>
      <c r="P432">
        <v>0</v>
      </c>
      <c r="Q432">
        <v>0</v>
      </c>
      <c r="R432">
        <v>9.0399999999999991</v>
      </c>
      <c r="S432">
        <v>0</v>
      </c>
      <c r="T432">
        <v>0</v>
      </c>
      <c r="U432">
        <v>0</v>
      </c>
      <c r="V432">
        <v>0</v>
      </c>
      <c r="W432">
        <v>0</v>
      </c>
      <c r="X432">
        <v>0</v>
      </c>
      <c r="Y432">
        <v>0</v>
      </c>
      <c r="Z432">
        <v>0</v>
      </c>
      <c r="AA432">
        <v>0</v>
      </c>
      <c r="AB432">
        <v>0</v>
      </c>
      <c r="AC432">
        <v>0</v>
      </c>
      <c r="AD432">
        <v>0</v>
      </c>
      <c r="AE432">
        <v>0</v>
      </c>
      <c r="AF432">
        <v>0</v>
      </c>
      <c r="AG432">
        <v>0</v>
      </c>
      <c r="AH432">
        <v>0</v>
      </c>
      <c r="AI432">
        <v>73.53</v>
      </c>
      <c r="AJ432">
        <v>74.61</v>
      </c>
      <c r="AK432">
        <v>74.760000000000005</v>
      </c>
      <c r="AL432">
        <v>74.459999999999994</v>
      </c>
      <c r="AM432">
        <v>74</v>
      </c>
      <c r="AN432">
        <v>74.3</v>
      </c>
      <c r="AO432">
        <v>75</v>
      </c>
      <c r="AP432">
        <v>74</v>
      </c>
      <c r="AQ432">
        <v>105.33</v>
      </c>
      <c r="AR432">
        <v>106</v>
      </c>
      <c r="AS432">
        <v>106</v>
      </c>
      <c r="AT432">
        <v>106</v>
      </c>
      <c r="AU432">
        <v>106</v>
      </c>
      <c r="AV432">
        <v>106</v>
      </c>
      <c r="AW432">
        <v>106</v>
      </c>
      <c r="AX432">
        <v>96.96</v>
      </c>
      <c r="AY432">
        <v>14</v>
      </c>
      <c r="AZ432">
        <v>14</v>
      </c>
      <c r="BA432">
        <v>14</v>
      </c>
      <c r="BB432">
        <v>14</v>
      </c>
      <c r="BC432">
        <v>14</v>
      </c>
      <c r="BD432">
        <v>14</v>
      </c>
      <c r="BE432">
        <v>14</v>
      </c>
      <c r="BF432">
        <v>14</v>
      </c>
      <c r="BG432">
        <v>15</v>
      </c>
      <c r="BH432">
        <v>15</v>
      </c>
      <c r="BI432">
        <v>15</v>
      </c>
      <c r="BJ432">
        <v>15</v>
      </c>
      <c r="BK432">
        <v>15</v>
      </c>
      <c r="BL432">
        <v>15</v>
      </c>
      <c r="BM432">
        <v>15</v>
      </c>
      <c r="BN432">
        <v>15</v>
      </c>
      <c r="BO432">
        <v>0</v>
      </c>
      <c r="BP432">
        <v>6</v>
      </c>
      <c r="BQ432">
        <v>4</v>
      </c>
      <c r="BR432">
        <v>0</v>
      </c>
      <c r="BS432">
        <v>65</v>
      </c>
      <c r="BT432">
        <v>61</v>
      </c>
    </row>
    <row r="433" spans="1:72" x14ac:dyDescent="0.25">
      <c r="A433">
        <v>622</v>
      </c>
      <c r="B433" t="s">
        <v>606</v>
      </c>
      <c r="C433">
        <v>0</v>
      </c>
      <c r="D433">
        <v>0</v>
      </c>
      <c r="E433">
        <v>0</v>
      </c>
      <c r="F433">
        <v>0</v>
      </c>
      <c r="G433">
        <v>0</v>
      </c>
      <c r="H433">
        <v>0</v>
      </c>
      <c r="I433">
        <v>0</v>
      </c>
      <c r="J433">
        <v>0</v>
      </c>
      <c r="K433">
        <v>0</v>
      </c>
      <c r="L433">
        <v>0</v>
      </c>
      <c r="M433">
        <v>0</v>
      </c>
      <c r="N433">
        <v>0</v>
      </c>
      <c r="O433">
        <v>0</v>
      </c>
      <c r="P433">
        <v>0</v>
      </c>
      <c r="Q433">
        <v>0</v>
      </c>
      <c r="R433">
        <v>0</v>
      </c>
      <c r="S433">
        <v>0</v>
      </c>
      <c r="T433">
        <v>0</v>
      </c>
      <c r="U433">
        <v>0</v>
      </c>
      <c r="V433">
        <v>0</v>
      </c>
      <c r="W433">
        <v>0</v>
      </c>
      <c r="X433">
        <v>0</v>
      </c>
      <c r="Y433">
        <v>0</v>
      </c>
      <c r="Z433">
        <v>0</v>
      </c>
      <c r="AA433">
        <v>0</v>
      </c>
      <c r="AB433">
        <v>0</v>
      </c>
      <c r="AC433">
        <v>0</v>
      </c>
      <c r="AD433">
        <v>0</v>
      </c>
      <c r="AE433">
        <v>0</v>
      </c>
      <c r="AF433">
        <v>0</v>
      </c>
      <c r="AG433">
        <v>0</v>
      </c>
      <c r="AH433">
        <v>0</v>
      </c>
      <c r="AI433">
        <v>100</v>
      </c>
      <c r="AJ433">
        <v>100</v>
      </c>
      <c r="AK433">
        <v>100</v>
      </c>
      <c r="AL433">
        <v>100</v>
      </c>
      <c r="AM433">
        <v>100</v>
      </c>
      <c r="AN433">
        <v>100</v>
      </c>
      <c r="AO433">
        <v>100</v>
      </c>
      <c r="AP433">
        <v>100</v>
      </c>
      <c r="AQ433">
        <v>100</v>
      </c>
      <c r="AR433">
        <v>100</v>
      </c>
      <c r="AS433">
        <v>100</v>
      </c>
      <c r="AT433">
        <v>100</v>
      </c>
      <c r="AU433">
        <v>100</v>
      </c>
      <c r="AV433">
        <v>100</v>
      </c>
      <c r="AW433">
        <v>100</v>
      </c>
      <c r="AX433">
        <v>100</v>
      </c>
      <c r="AY433">
        <v>0</v>
      </c>
      <c r="AZ433">
        <v>0</v>
      </c>
      <c r="BA433">
        <v>0</v>
      </c>
      <c r="BB433">
        <v>0</v>
      </c>
      <c r="BC433">
        <v>0</v>
      </c>
      <c r="BD433">
        <v>0</v>
      </c>
      <c r="BE433">
        <v>0</v>
      </c>
      <c r="BF433">
        <v>0</v>
      </c>
      <c r="BG433">
        <v>0</v>
      </c>
      <c r="BH433">
        <v>0</v>
      </c>
      <c r="BI433">
        <v>0</v>
      </c>
      <c r="BJ433">
        <v>0</v>
      </c>
      <c r="BK433">
        <v>0</v>
      </c>
      <c r="BL433">
        <v>0</v>
      </c>
      <c r="BM433">
        <v>0</v>
      </c>
      <c r="BN433">
        <v>0</v>
      </c>
      <c r="BO433">
        <v>0</v>
      </c>
      <c r="BP433">
        <v>0</v>
      </c>
      <c r="BQ433">
        <v>0</v>
      </c>
      <c r="BR433">
        <v>0</v>
      </c>
      <c r="BS433">
        <v>24</v>
      </c>
      <c r="BT433">
        <v>63</v>
      </c>
    </row>
    <row r="434" spans="1:72" x14ac:dyDescent="0.25">
      <c r="A434">
        <v>623</v>
      </c>
      <c r="B434" t="s">
        <v>607</v>
      </c>
      <c r="C434">
        <v>0</v>
      </c>
      <c r="D434">
        <v>0</v>
      </c>
      <c r="E434">
        <v>0</v>
      </c>
      <c r="F434">
        <v>0</v>
      </c>
      <c r="G434">
        <v>0</v>
      </c>
      <c r="H434">
        <v>0.06</v>
      </c>
      <c r="I434">
        <v>0</v>
      </c>
      <c r="J434">
        <v>0</v>
      </c>
      <c r="K434">
        <v>0</v>
      </c>
      <c r="L434">
        <v>0</v>
      </c>
      <c r="M434">
        <v>0</v>
      </c>
      <c r="N434">
        <v>0</v>
      </c>
      <c r="O434">
        <v>0</v>
      </c>
      <c r="P434">
        <v>0</v>
      </c>
      <c r="Q434">
        <v>0</v>
      </c>
      <c r="R434">
        <v>0.74</v>
      </c>
      <c r="S434">
        <v>0</v>
      </c>
      <c r="T434">
        <v>0</v>
      </c>
      <c r="U434">
        <v>0</v>
      </c>
      <c r="V434">
        <v>0</v>
      </c>
      <c r="W434">
        <v>0</v>
      </c>
      <c r="X434">
        <v>0</v>
      </c>
      <c r="Y434">
        <v>0</v>
      </c>
      <c r="Z434">
        <v>0</v>
      </c>
      <c r="AA434">
        <v>0</v>
      </c>
      <c r="AB434">
        <v>0</v>
      </c>
      <c r="AC434">
        <v>0</v>
      </c>
      <c r="AD434">
        <v>0</v>
      </c>
      <c r="AE434">
        <v>0</v>
      </c>
      <c r="AF434">
        <v>0</v>
      </c>
      <c r="AG434">
        <v>0</v>
      </c>
      <c r="AH434">
        <v>0</v>
      </c>
      <c r="AI434">
        <v>100</v>
      </c>
      <c r="AJ434">
        <v>100</v>
      </c>
      <c r="AK434">
        <v>100</v>
      </c>
      <c r="AL434">
        <v>100</v>
      </c>
      <c r="AM434">
        <v>100</v>
      </c>
      <c r="AN434">
        <v>99.94</v>
      </c>
      <c r="AO434">
        <v>100</v>
      </c>
      <c r="AP434">
        <v>100</v>
      </c>
      <c r="AQ434">
        <v>35</v>
      </c>
      <c r="AR434">
        <v>35</v>
      </c>
      <c r="AS434">
        <v>35</v>
      </c>
      <c r="AT434">
        <v>35</v>
      </c>
      <c r="AU434">
        <v>35</v>
      </c>
      <c r="AV434">
        <v>35</v>
      </c>
      <c r="AW434">
        <v>35</v>
      </c>
      <c r="AX434">
        <v>34.26</v>
      </c>
      <c r="AY434">
        <v>20</v>
      </c>
      <c r="AZ434">
        <v>20</v>
      </c>
      <c r="BA434">
        <v>20</v>
      </c>
      <c r="BB434">
        <v>20</v>
      </c>
      <c r="BC434">
        <v>20</v>
      </c>
      <c r="BD434">
        <v>20</v>
      </c>
      <c r="BE434">
        <v>20</v>
      </c>
      <c r="BF434">
        <v>20</v>
      </c>
      <c r="BG434">
        <v>100</v>
      </c>
      <c r="BH434">
        <v>100</v>
      </c>
      <c r="BI434">
        <v>100</v>
      </c>
      <c r="BJ434">
        <v>100</v>
      </c>
      <c r="BK434">
        <v>100</v>
      </c>
      <c r="BL434">
        <v>100</v>
      </c>
      <c r="BM434">
        <v>100</v>
      </c>
      <c r="BN434">
        <v>100</v>
      </c>
      <c r="BO434">
        <v>0</v>
      </c>
      <c r="BP434">
        <v>0</v>
      </c>
      <c r="BQ434">
        <v>0</v>
      </c>
      <c r="BR434">
        <v>0</v>
      </c>
      <c r="BS434">
        <v>1</v>
      </c>
      <c r="BT434">
        <v>63</v>
      </c>
    </row>
    <row r="435" spans="1:72" x14ac:dyDescent="0.25">
      <c r="A435">
        <v>624</v>
      </c>
      <c r="B435" t="s">
        <v>608</v>
      </c>
      <c r="C435">
        <v>0</v>
      </c>
      <c r="D435">
        <v>0</v>
      </c>
      <c r="E435">
        <v>0</v>
      </c>
      <c r="F435">
        <v>0</v>
      </c>
      <c r="G435">
        <v>0</v>
      </c>
      <c r="H435">
        <v>0</v>
      </c>
      <c r="I435">
        <v>0</v>
      </c>
      <c r="J435">
        <v>0</v>
      </c>
      <c r="K435">
        <v>0</v>
      </c>
      <c r="L435">
        <v>0</v>
      </c>
      <c r="M435">
        <v>0</v>
      </c>
      <c r="N435">
        <v>0</v>
      </c>
      <c r="O435">
        <v>0</v>
      </c>
      <c r="P435">
        <v>0</v>
      </c>
      <c r="Q435">
        <v>0</v>
      </c>
      <c r="R435">
        <v>0</v>
      </c>
      <c r="S435">
        <v>0</v>
      </c>
      <c r="T435">
        <v>0</v>
      </c>
      <c r="U435">
        <v>0</v>
      </c>
      <c r="V435">
        <v>0</v>
      </c>
      <c r="W435">
        <v>0</v>
      </c>
      <c r="X435">
        <v>0</v>
      </c>
      <c r="Y435">
        <v>0</v>
      </c>
      <c r="Z435">
        <v>0</v>
      </c>
      <c r="AA435">
        <v>0</v>
      </c>
      <c r="AB435">
        <v>0</v>
      </c>
      <c r="AC435">
        <v>0</v>
      </c>
      <c r="AD435">
        <v>0</v>
      </c>
      <c r="AE435">
        <v>0</v>
      </c>
      <c r="AF435">
        <v>0</v>
      </c>
      <c r="AG435">
        <v>0</v>
      </c>
      <c r="AH435">
        <v>0</v>
      </c>
      <c r="AI435">
        <v>100</v>
      </c>
      <c r="AJ435">
        <v>100</v>
      </c>
      <c r="AK435">
        <v>100</v>
      </c>
      <c r="AL435">
        <v>100</v>
      </c>
      <c r="AM435">
        <v>100</v>
      </c>
      <c r="AN435">
        <v>100</v>
      </c>
      <c r="AO435">
        <v>100</v>
      </c>
      <c r="AP435">
        <v>100</v>
      </c>
      <c r="AQ435">
        <v>35</v>
      </c>
      <c r="AR435">
        <v>35</v>
      </c>
      <c r="AS435">
        <v>35</v>
      </c>
      <c r="AT435">
        <v>35</v>
      </c>
      <c r="AU435">
        <v>35</v>
      </c>
      <c r="AV435">
        <v>35</v>
      </c>
      <c r="AW435">
        <v>35</v>
      </c>
      <c r="AX435">
        <v>35</v>
      </c>
      <c r="AY435">
        <v>20</v>
      </c>
      <c r="AZ435">
        <v>20</v>
      </c>
      <c r="BA435">
        <v>20</v>
      </c>
      <c r="BB435">
        <v>20</v>
      </c>
      <c r="BC435">
        <v>20</v>
      </c>
      <c r="BD435">
        <v>20</v>
      </c>
      <c r="BE435">
        <v>20</v>
      </c>
      <c r="BF435">
        <v>20</v>
      </c>
      <c r="BG435">
        <v>100</v>
      </c>
      <c r="BH435">
        <v>100</v>
      </c>
      <c r="BI435">
        <v>100</v>
      </c>
      <c r="BJ435">
        <v>100</v>
      </c>
      <c r="BK435">
        <v>100</v>
      </c>
      <c r="BL435">
        <v>100</v>
      </c>
      <c r="BM435">
        <v>100</v>
      </c>
      <c r="BN435">
        <v>100</v>
      </c>
      <c r="BO435">
        <v>0</v>
      </c>
      <c r="BP435">
        <v>0</v>
      </c>
      <c r="BQ435">
        <v>0</v>
      </c>
      <c r="BR435">
        <v>0</v>
      </c>
      <c r="BS435">
        <v>1</v>
      </c>
      <c r="BT435">
        <v>63</v>
      </c>
    </row>
    <row r="436" spans="1:72" x14ac:dyDescent="0.25">
      <c r="A436">
        <v>625</v>
      </c>
      <c r="B436" t="s">
        <v>609</v>
      </c>
      <c r="C436">
        <v>3.14</v>
      </c>
      <c r="D436">
        <v>2.36</v>
      </c>
      <c r="E436">
        <v>6.29</v>
      </c>
      <c r="F436">
        <v>1.8</v>
      </c>
      <c r="G436">
        <v>3.19</v>
      </c>
      <c r="H436">
        <v>6.14</v>
      </c>
      <c r="I436">
        <v>0</v>
      </c>
      <c r="J436">
        <v>0.42</v>
      </c>
      <c r="K436">
        <v>0</v>
      </c>
      <c r="L436">
        <v>0</v>
      </c>
      <c r="M436">
        <v>0</v>
      </c>
      <c r="N436">
        <v>0</v>
      </c>
      <c r="O436">
        <v>0</v>
      </c>
      <c r="P436">
        <v>0</v>
      </c>
      <c r="Q436">
        <v>0</v>
      </c>
      <c r="R436">
        <v>5.22</v>
      </c>
      <c r="S436">
        <v>0</v>
      </c>
      <c r="T436">
        <v>0</v>
      </c>
      <c r="U436">
        <v>0</v>
      </c>
      <c r="V436">
        <v>0</v>
      </c>
      <c r="W436">
        <v>0</v>
      </c>
      <c r="X436">
        <v>0</v>
      </c>
      <c r="Y436">
        <v>0</v>
      </c>
      <c r="Z436">
        <v>0</v>
      </c>
      <c r="AA436">
        <v>0</v>
      </c>
      <c r="AB436">
        <v>0</v>
      </c>
      <c r="AC436">
        <v>0</v>
      </c>
      <c r="AD436">
        <v>0</v>
      </c>
      <c r="AE436">
        <v>0</v>
      </c>
      <c r="AF436">
        <v>0</v>
      </c>
      <c r="AG436">
        <v>0</v>
      </c>
      <c r="AH436">
        <v>0</v>
      </c>
      <c r="AI436">
        <v>110.86</v>
      </c>
      <c r="AJ436">
        <v>111.64</v>
      </c>
      <c r="AK436">
        <v>107.71</v>
      </c>
      <c r="AL436">
        <v>112.2</v>
      </c>
      <c r="AM436">
        <v>110.81</v>
      </c>
      <c r="AN436">
        <v>107.86</v>
      </c>
      <c r="AO436">
        <v>114</v>
      </c>
      <c r="AP436">
        <v>113.58</v>
      </c>
      <c r="AQ436">
        <v>37.5</v>
      </c>
      <c r="AR436">
        <v>37.5</v>
      </c>
      <c r="AS436">
        <v>37.5</v>
      </c>
      <c r="AT436">
        <v>37.5</v>
      </c>
      <c r="AU436">
        <v>37.5</v>
      </c>
      <c r="AV436">
        <v>37.5</v>
      </c>
      <c r="AW436">
        <v>37.5</v>
      </c>
      <c r="AX436">
        <v>32.28</v>
      </c>
      <c r="AY436">
        <v>5</v>
      </c>
      <c r="AZ436">
        <v>5</v>
      </c>
      <c r="BA436">
        <v>5</v>
      </c>
      <c r="BB436">
        <v>5</v>
      </c>
      <c r="BC436">
        <v>5</v>
      </c>
      <c r="BD436">
        <v>5</v>
      </c>
      <c r="BE436">
        <v>5</v>
      </c>
      <c r="BF436">
        <v>5</v>
      </c>
      <c r="BG436">
        <v>100</v>
      </c>
      <c r="BH436">
        <v>100</v>
      </c>
      <c r="BI436">
        <v>100</v>
      </c>
      <c r="BJ436">
        <v>100</v>
      </c>
      <c r="BK436">
        <v>100</v>
      </c>
      <c r="BL436">
        <v>100</v>
      </c>
      <c r="BM436">
        <v>100</v>
      </c>
      <c r="BN436">
        <v>100</v>
      </c>
      <c r="BO436">
        <v>14</v>
      </c>
      <c r="BP436">
        <v>0</v>
      </c>
      <c r="BQ436">
        <v>0</v>
      </c>
      <c r="BR436">
        <v>0</v>
      </c>
      <c r="BS436">
        <v>42</v>
      </c>
      <c r="BT436">
        <v>63</v>
      </c>
    </row>
    <row r="437" spans="1:72" x14ac:dyDescent="0.25">
      <c r="A437">
        <v>626</v>
      </c>
      <c r="B437" t="s">
        <v>610</v>
      </c>
      <c r="C437">
        <v>0</v>
      </c>
      <c r="D437">
        <v>0</v>
      </c>
      <c r="E437">
        <v>0</v>
      </c>
      <c r="F437">
        <v>0</v>
      </c>
      <c r="G437">
        <v>0</v>
      </c>
      <c r="H437">
        <v>0</v>
      </c>
      <c r="I437">
        <v>0</v>
      </c>
      <c r="J437">
        <v>0</v>
      </c>
      <c r="K437">
        <v>0</v>
      </c>
      <c r="L437">
        <v>0</v>
      </c>
      <c r="M437">
        <v>0</v>
      </c>
      <c r="N437">
        <v>0</v>
      </c>
      <c r="O437">
        <v>0</v>
      </c>
      <c r="P437">
        <v>0</v>
      </c>
      <c r="Q437">
        <v>0</v>
      </c>
      <c r="R437">
        <v>0</v>
      </c>
      <c r="S437">
        <v>0</v>
      </c>
      <c r="T437">
        <v>0</v>
      </c>
      <c r="U437">
        <v>0</v>
      </c>
      <c r="V437">
        <v>0</v>
      </c>
      <c r="W437">
        <v>0</v>
      </c>
      <c r="X437">
        <v>0</v>
      </c>
      <c r="Y437">
        <v>0</v>
      </c>
      <c r="Z437">
        <v>0</v>
      </c>
      <c r="AA437">
        <v>0</v>
      </c>
      <c r="AB437">
        <v>0</v>
      </c>
      <c r="AC437">
        <v>0</v>
      </c>
      <c r="AD437">
        <v>0</v>
      </c>
      <c r="AE437">
        <v>0</v>
      </c>
      <c r="AF437">
        <v>0</v>
      </c>
      <c r="AG437">
        <v>0</v>
      </c>
      <c r="AH437">
        <v>0</v>
      </c>
      <c r="AI437">
        <v>100</v>
      </c>
      <c r="AJ437">
        <v>100</v>
      </c>
      <c r="AK437">
        <v>100</v>
      </c>
      <c r="AL437">
        <v>100</v>
      </c>
      <c r="AM437">
        <v>100</v>
      </c>
      <c r="AN437">
        <v>100</v>
      </c>
      <c r="AO437">
        <v>100</v>
      </c>
      <c r="AP437">
        <v>100</v>
      </c>
      <c r="AQ437">
        <v>100</v>
      </c>
      <c r="AR437">
        <v>100</v>
      </c>
      <c r="AS437">
        <v>100</v>
      </c>
      <c r="AT437">
        <v>100</v>
      </c>
      <c r="AU437">
        <v>100</v>
      </c>
      <c r="AV437">
        <v>100</v>
      </c>
      <c r="AW437">
        <v>100</v>
      </c>
      <c r="AX437">
        <v>100</v>
      </c>
      <c r="AY437">
        <v>12.5</v>
      </c>
      <c r="AZ437">
        <v>12.5</v>
      </c>
      <c r="BA437">
        <v>12.5</v>
      </c>
      <c r="BB437">
        <v>12.5</v>
      </c>
      <c r="BC437">
        <v>12.5</v>
      </c>
      <c r="BD437">
        <v>12.5</v>
      </c>
      <c r="BE437">
        <v>12.5</v>
      </c>
      <c r="BF437">
        <v>12.5</v>
      </c>
      <c r="BG437">
        <v>62.5</v>
      </c>
      <c r="BH437">
        <v>62.5</v>
      </c>
      <c r="BI437">
        <v>62.5</v>
      </c>
      <c r="BJ437">
        <v>62.5</v>
      </c>
      <c r="BK437">
        <v>62.5</v>
      </c>
      <c r="BL437">
        <v>62.5</v>
      </c>
      <c r="BM437">
        <v>62.5</v>
      </c>
      <c r="BN437">
        <v>62.5</v>
      </c>
      <c r="BO437">
        <v>0</v>
      </c>
      <c r="BP437">
        <v>0</v>
      </c>
      <c r="BQ437">
        <v>0</v>
      </c>
      <c r="BR437">
        <v>0</v>
      </c>
      <c r="BS437">
        <v>72</v>
      </c>
      <c r="BT437">
        <v>63</v>
      </c>
    </row>
    <row r="438" spans="1:72" x14ac:dyDescent="0.25">
      <c r="A438">
        <v>627</v>
      </c>
      <c r="B438" t="s">
        <v>611</v>
      </c>
      <c r="C438">
        <v>5.0199999999999996</v>
      </c>
      <c r="D438">
        <v>3.17</v>
      </c>
      <c r="E438">
        <v>0</v>
      </c>
      <c r="F438">
        <v>3.01</v>
      </c>
      <c r="G438">
        <v>1.54</v>
      </c>
      <c r="H438">
        <v>7.58</v>
      </c>
      <c r="I438">
        <v>0</v>
      </c>
      <c r="J438">
        <v>3.02</v>
      </c>
      <c r="K438">
        <v>7.22</v>
      </c>
      <c r="L438">
        <v>0</v>
      </c>
      <c r="M438">
        <v>0</v>
      </c>
      <c r="N438">
        <v>0</v>
      </c>
      <c r="O438">
        <v>0</v>
      </c>
      <c r="P438">
        <v>0</v>
      </c>
      <c r="Q438">
        <v>0</v>
      </c>
      <c r="R438">
        <v>25</v>
      </c>
      <c r="S438">
        <v>0</v>
      </c>
      <c r="T438">
        <v>1.03</v>
      </c>
      <c r="U438">
        <v>0</v>
      </c>
      <c r="V438">
        <v>0</v>
      </c>
      <c r="W438">
        <v>0</v>
      </c>
      <c r="X438">
        <v>0</v>
      </c>
      <c r="Y438">
        <v>0</v>
      </c>
      <c r="Z438">
        <v>0</v>
      </c>
      <c r="AA438">
        <v>0</v>
      </c>
      <c r="AB438">
        <v>0</v>
      </c>
      <c r="AC438">
        <v>0</v>
      </c>
      <c r="AD438">
        <v>0</v>
      </c>
      <c r="AE438">
        <v>0</v>
      </c>
      <c r="AF438">
        <v>0</v>
      </c>
      <c r="AG438">
        <v>0</v>
      </c>
      <c r="AH438">
        <v>0</v>
      </c>
      <c r="AI438">
        <v>94.98</v>
      </c>
      <c r="AJ438">
        <v>96.83</v>
      </c>
      <c r="AK438">
        <v>100</v>
      </c>
      <c r="AL438">
        <v>96.99</v>
      </c>
      <c r="AM438">
        <v>98.46</v>
      </c>
      <c r="AN438">
        <v>92.42</v>
      </c>
      <c r="AO438">
        <v>100</v>
      </c>
      <c r="AP438">
        <v>96.98</v>
      </c>
      <c r="AQ438">
        <v>45.28</v>
      </c>
      <c r="AR438">
        <v>52.5</v>
      </c>
      <c r="AS438">
        <v>52.5</v>
      </c>
      <c r="AT438">
        <v>52.5</v>
      </c>
      <c r="AU438">
        <v>52.5</v>
      </c>
      <c r="AV438">
        <v>52.5</v>
      </c>
      <c r="AW438">
        <v>52.5</v>
      </c>
      <c r="AX438">
        <v>27.5</v>
      </c>
      <c r="AY438">
        <v>5</v>
      </c>
      <c r="AZ438">
        <v>3.97</v>
      </c>
      <c r="BA438">
        <v>5</v>
      </c>
      <c r="BB438">
        <v>5</v>
      </c>
      <c r="BC438">
        <v>5</v>
      </c>
      <c r="BD438">
        <v>5</v>
      </c>
      <c r="BE438">
        <v>5</v>
      </c>
      <c r="BF438">
        <v>5</v>
      </c>
      <c r="BG438">
        <v>100</v>
      </c>
      <c r="BH438">
        <v>100</v>
      </c>
      <c r="BI438">
        <v>100</v>
      </c>
      <c r="BJ438">
        <v>100</v>
      </c>
      <c r="BK438">
        <v>100</v>
      </c>
      <c r="BL438">
        <v>100</v>
      </c>
      <c r="BM438">
        <v>100</v>
      </c>
      <c r="BN438">
        <v>100</v>
      </c>
      <c r="BO438">
        <v>0</v>
      </c>
      <c r="BP438">
        <v>15</v>
      </c>
      <c r="BQ438">
        <v>0</v>
      </c>
      <c r="BR438">
        <v>0</v>
      </c>
      <c r="BS438">
        <v>42</v>
      </c>
      <c r="BT438">
        <v>63</v>
      </c>
    </row>
    <row r="439" spans="1:72" x14ac:dyDescent="0.25">
      <c r="A439">
        <v>628</v>
      </c>
      <c r="B439" t="s">
        <v>612</v>
      </c>
      <c r="C439">
        <v>5.0199999999999996</v>
      </c>
      <c r="D439">
        <v>6.93</v>
      </c>
      <c r="E439">
        <v>4.0199999999999996</v>
      </c>
      <c r="F439">
        <v>11.75</v>
      </c>
      <c r="G439">
        <v>2.97</v>
      </c>
      <c r="H439">
        <v>4.21</v>
      </c>
      <c r="I439">
        <v>0</v>
      </c>
      <c r="J439">
        <v>1.98</v>
      </c>
      <c r="K439">
        <v>0.73</v>
      </c>
      <c r="L439">
        <v>0.37</v>
      </c>
      <c r="M439">
        <v>0</v>
      </c>
      <c r="N439">
        <v>0</v>
      </c>
      <c r="O439">
        <v>0</v>
      </c>
      <c r="P439">
        <v>0</v>
      </c>
      <c r="Q439">
        <v>0</v>
      </c>
      <c r="R439">
        <v>7.6</v>
      </c>
      <c r="S439">
        <v>0</v>
      </c>
      <c r="T439">
        <v>0</v>
      </c>
      <c r="U439">
        <v>0</v>
      </c>
      <c r="V439">
        <v>0</v>
      </c>
      <c r="W439">
        <v>0</v>
      </c>
      <c r="X439">
        <v>0</v>
      </c>
      <c r="Y439">
        <v>0</v>
      </c>
      <c r="Z439">
        <v>0</v>
      </c>
      <c r="AA439">
        <v>0</v>
      </c>
      <c r="AB439">
        <v>0</v>
      </c>
      <c r="AC439">
        <v>0</v>
      </c>
      <c r="AD439">
        <v>0</v>
      </c>
      <c r="AE439">
        <v>0</v>
      </c>
      <c r="AF439">
        <v>4.9400000000000004</v>
      </c>
      <c r="AG439">
        <v>0</v>
      </c>
      <c r="AH439">
        <v>0</v>
      </c>
      <c r="AI439">
        <v>101.98</v>
      </c>
      <c r="AJ439">
        <v>100.07</v>
      </c>
      <c r="AK439">
        <v>102.98</v>
      </c>
      <c r="AL439">
        <v>95.25</v>
      </c>
      <c r="AM439">
        <v>104.03</v>
      </c>
      <c r="AN439">
        <v>102.79</v>
      </c>
      <c r="AO439">
        <v>107</v>
      </c>
      <c r="AP439">
        <v>105.02</v>
      </c>
      <c r="AQ439">
        <v>36.770000000000003</v>
      </c>
      <c r="AR439">
        <v>37.130000000000003</v>
      </c>
      <c r="AS439">
        <v>37.5</v>
      </c>
      <c r="AT439">
        <v>37.5</v>
      </c>
      <c r="AU439">
        <v>37.5</v>
      </c>
      <c r="AV439">
        <v>37.5</v>
      </c>
      <c r="AW439">
        <v>37.5</v>
      </c>
      <c r="AX439">
        <v>29.9</v>
      </c>
      <c r="AY439">
        <v>5</v>
      </c>
      <c r="AZ439">
        <v>5</v>
      </c>
      <c r="BA439">
        <v>5</v>
      </c>
      <c r="BB439">
        <v>5</v>
      </c>
      <c r="BC439">
        <v>5</v>
      </c>
      <c r="BD439">
        <v>5</v>
      </c>
      <c r="BE439">
        <v>5</v>
      </c>
      <c r="BF439">
        <v>5</v>
      </c>
      <c r="BG439">
        <v>100</v>
      </c>
      <c r="BH439">
        <v>100</v>
      </c>
      <c r="BI439">
        <v>100</v>
      </c>
      <c r="BJ439">
        <v>100</v>
      </c>
      <c r="BK439">
        <v>100</v>
      </c>
      <c r="BL439">
        <v>95.06</v>
      </c>
      <c r="BM439">
        <v>100</v>
      </c>
      <c r="BN439">
        <v>100</v>
      </c>
      <c r="BO439">
        <v>7</v>
      </c>
      <c r="BP439">
        <v>0</v>
      </c>
      <c r="BQ439">
        <v>0</v>
      </c>
      <c r="BR439">
        <v>0</v>
      </c>
      <c r="BS439">
        <v>42</v>
      </c>
      <c r="BT439">
        <v>63</v>
      </c>
    </row>
    <row r="440" spans="1:72" x14ac:dyDescent="0.25">
      <c r="A440">
        <v>629</v>
      </c>
      <c r="B440" t="s">
        <v>613</v>
      </c>
      <c r="C440">
        <v>0</v>
      </c>
      <c r="D440">
        <v>0</v>
      </c>
      <c r="E440">
        <v>0</v>
      </c>
      <c r="F440">
        <v>0</v>
      </c>
      <c r="G440">
        <v>0</v>
      </c>
      <c r="H440">
        <v>0</v>
      </c>
      <c r="I440">
        <v>0</v>
      </c>
      <c r="J440">
        <v>0</v>
      </c>
      <c r="K440">
        <v>0</v>
      </c>
      <c r="L440">
        <v>0</v>
      </c>
      <c r="M440">
        <v>0</v>
      </c>
      <c r="N440">
        <v>0</v>
      </c>
      <c r="O440">
        <v>0</v>
      </c>
      <c r="P440">
        <v>0</v>
      </c>
      <c r="Q440">
        <v>0</v>
      </c>
      <c r="R440">
        <v>0</v>
      </c>
      <c r="S440">
        <v>0</v>
      </c>
      <c r="T440">
        <v>0</v>
      </c>
      <c r="U440">
        <v>0</v>
      </c>
      <c r="V440">
        <v>0</v>
      </c>
      <c r="W440">
        <v>0</v>
      </c>
      <c r="X440">
        <v>0</v>
      </c>
      <c r="Y440">
        <v>0</v>
      </c>
      <c r="Z440">
        <v>0</v>
      </c>
      <c r="AA440">
        <v>0</v>
      </c>
      <c r="AB440">
        <v>0</v>
      </c>
      <c r="AC440">
        <v>0</v>
      </c>
      <c r="AD440">
        <v>0</v>
      </c>
      <c r="AE440">
        <v>0</v>
      </c>
      <c r="AF440">
        <v>0</v>
      </c>
      <c r="AG440">
        <v>0</v>
      </c>
      <c r="AH440">
        <v>0</v>
      </c>
      <c r="AI440">
        <v>100</v>
      </c>
      <c r="AJ440">
        <v>100</v>
      </c>
      <c r="AK440">
        <v>100</v>
      </c>
      <c r="AL440">
        <v>100</v>
      </c>
      <c r="AM440">
        <v>100</v>
      </c>
      <c r="AN440">
        <v>100</v>
      </c>
      <c r="AO440">
        <v>100</v>
      </c>
      <c r="AP440">
        <v>100</v>
      </c>
      <c r="AQ440">
        <v>100</v>
      </c>
      <c r="AR440">
        <v>100</v>
      </c>
      <c r="AS440">
        <v>100</v>
      </c>
      <c r="AT440">
        <v>100</v>
      </c>
      <c r="AU440">
        <v>100</v>
      </c>
      <c r="AV440">
        <v>100</v>
      </c>
      <c r="AW440">
        <v>100</v>
      </c>
      <c r="AX440">
        <v>100</v>
      </c>
      <c r="AY440">
        <v>0</v>
      </c>
      <c r="AZ440">
        <v>0</v>
      </c>
      <c r="BA440">
        <v>0</v>
      </c>
      <c r="BB440">
        <v>0</v>
      </c>
      <c r="BC440">
        <v>0</v>
      </c>
      <c r="BD440">
        <v>0</v>
      </c>
      <c r="BE440">
        <v>0</v>
      </c>
      <c r="BF440">
        <v>0</v>
      </c>
      <c r="BG440">
        <v>55</v>
      </c>
      <c r="BH440">
        <v>55</v>
      </c>
      <c r="BI440">
        <v>55</v>
      </c>
      <c r="BJ440">
        <v>55</v>
      </c>
      <c r="BK440">
        <v>55</v>
      </c>
      <c r="BL440">
        <v>55</v>
      </c>
      <c r="BM440">
        <v>55</v>
      </c>
      <c r="BN440">
        <v>55</v>
      </c>
      <c r="BO440">
        <v>0</v>
      </c>
      <c r="BP440">
        <v>0</v>
      </c>
      <c r="BQ440">
        <v>0</v>
      </c>
      <c r="BR440">
        <v>0</v>
      </c>
      <c r="BS440">
        <v>15</v>
      </c>
      <c r="BT440">
        <v>64</v>
      </c>
    </row>
    <row r="441" spans="1:72" x14ac:dyDescent="0.25">
      <c r="A441">
        <v>630</v>
      </c>
      <c r="B441" t="s">
        <v>614</v>
      </c>
      <c r="C441">
        <v>0</v>
      </c>
      <c r="D441">
        <v>0</v>
      </c>
      <c r="E441">
        <v>0</v>
      </c>
      <c r="F441">
        <v>0</v>
      </c>
      <c r="G441">
        <v>0</v>
      </c>
      <c r="H441">
        <v>0</v>
      </c>
      <c r="I441">
        <v>0</v>
      </c>
      <c r="J441">
        <v>0</v>
      </c>
      <c r="K441">
        <v>0</v>
      </c>
      <c r="L441">
        <v>0</v>
      </c>
      <c r="M441">
        <v>0</v>
      </c>
      <c r="N441">
        <v>0</v>
      </c>
      <c r="O441">
        <v>0</v>
      </c>
      <c r="P441">
        <v>0</v>
      </c>
      <c r="Q441">
        <v>0</v>
      </c>
      <c r="R441">
        <v>0</v>
      </c>
      <c r="S441">
        <v>0</v>
      </c>
      <c r="T441">
        <v>0</v>
      </c>
      <c r="U441">
        <v>0</v>
      </c>
      <c r="V441">
        <v>0</v>
      </c>
      <c r="W441">
        <v>0</v>
      </c>
      <c r="X441">
        <v>0</v>
      </c>
      <c r="Y441">
        <v>0</v>
      </c>
      <c r="Z441">
        <v>0</v>
      </c>
      <c r="AA441">
        <v>0</v>
      </c>
      <c r="AB441">
        <v>0</v>
      </c>
      <c r="AC441">
        <v>0</v>
      </c>
      <c r="AD441">
        <v>0</v>
      </c>
      <c r="AE441">
        <v>0</v>
      </c>
      <c r="AF441">
        <v>0</v>
      </c>
      <c r="AG441">
        <v>0</v>
      </c>
      <c r="AH441">
        <v>0</v>
      </c>
      <c r="AI441">
        <v>7.5</v>
      </c>
      <c r="AJ441">
        <v>7.5</v>
      </c>
      <c r="AK441">
        <v>7.5</v>
      </c>
      <c r="AL441">
        <v>7.5</v>
      </c>
      <c r="AM441">
        <v>7.5</v>
      </c>
      <c r="AN441">
        <v>7.5</v>
      </c>
      <c r="AO441">
        <v>7.5</v>
      </c>
      <c r="AP441">
        <v>7.5</v>
      </c>
      <c r="AQ441">
        <v>0</v>
      </c>
      <c r="AR441">
        <v>0</v>
      </c>
      <c r="AS441">
        <v>0</v>
      </c>
      <c r="AT441">
        <v>0</v>
      </c>
      <c r="AU441">
        <v>0</v>
      </c>
      <c r="AV441">
        <v>0</v>
      </c>
      <c r="AW441">
        <v>0</v>
      </c>
      <c r="AX441">
        <v>0</v>
      </c>
      <c r="AY441">
        <v>0</v>
      </c>
      <c r="AZ441">
        <v>0</v>
      </c>
      <c r="BA441">
        <v>0</v>
      </c>
      <c r="BB441">
        <v>0</v>
      </c>
      <c r="BC441">
        <v>0</v>
      </c>
      <c r="BD441">
        <v>0</v>
      </c>
      <c r="BE441">
        <v>0</v>
      </c>
      <c r="BF441">
        <v>0</v>
      </c>
      <c r="BG441">
        <v>5</v>
      </c>
      <c r="BH441">
        <v>5</v>
      </c>
      <c r="BI441">
        <v>5</v>
      </c>
      <c r="BJ441">
        <v>5</v>
      </c>
      <c r="BK441">
        <v>5</v>
      </c>
      <c r="BL441">
        <v>5</v>
      </c>
      <c r="BM441">
        <v>5</v>
      </c>
      <c r="BN441">
        <v>5</v>
      </c>
      <c r="BO441">
        <v>0</v>
      </c>
      <c r="BP441">
        <v>0</v>
      </c>
      <c r="BQ441">
        <v>0</v>
      </c>
      <c r="BR441">
        <v>0</v>
      </c>
      <c r="BS441">
        <v>64</v>
      </c>
      <c r="BT441">
        <v>64</v>
      </c>
    </row>
    <row r="442" spans="1:72" x14ac:dyDescent="0.25">
      <c r="A442">
        <v>631</v>
      </c>
      <c r="B442" t="s">
        <v>615</v>
      </c>
      <c r="C442">
        <v>0</v>
      </c>
      <c r="D442">
        <v>0</v>
      </c>
      <c r="E442">
        <v>0</v>
      </c>
      <c r="F442">
        <v>0</v>
      </c>
      <c r="G442">
        <v>0</v>
      </c>
      <c r="H442">
        <v>0</v>
      </c>
      <c r="I442">
        <v>0</v>
      </c>
      <c r="J442">
        <v>0</v>
      </c>
      <c r="K442">
        <v>0</v>
      </c>
      <c r="L442">
        <v>0</v>
      </c>
      <c r="M442">
        <v>0</v>
      </c>
      <c r="N442">
        <v>0</v>
      </c>
      <c r="O442">
        <v>0</v>
      </c>
      <c r="P442">
        <v>0</v>
      </c>
      <c r="Q442">
        <v>0</v>
      </c>
      <c r="R442">
        <v>0</v>
      </c>
      <c r="S442">
        <v>0</v>
      </c>
      <c r="T442">
        <v>0</v>
      </c>
      <c r="U442">
        <v>0</v>
      </c>
      <c r="V442">
        <v>0</v>
      </c>
      <c r="W442">
        <v>0</v>
      </c>
      <c r="X442">
        <v>0</v>
      </c>
      <c r="Y442">
        <v>0</v>
      </c>
      <c r="Z442">
        <v>0</v>
      </c>
      <c r="AA442">
        <v>0</v>
      </c>
      <c r="AB442">
        <v>0</v>
      </c>
      <c r="AC442">
        <v>0</v>
      </c>
      <c r="AD442">
        <v>0</v>
      </c>
      <c r="AE442">
        <v>0</v>
      </c>
      <c r="AF442">
        <v>0</v>
      </c>
      <c r="AG442">
        <v>0</v>
      </c>
      <c r="AH442">
        <v>0</v>
      </c>
      <c r="AI442">
        <v>12</v>
      </c>
      <c r="AJ442">
        <v>12</v>
      </c>
      <c r="AK442">
        <v>12</v>
      </c>
      <c r="AL442">
        <v>12</v>
      </c>
      <c r="AM442">
        <v>12</v>
      </c>
      <c r="AN442">
        <v>12</v>
      </c>
      <c r="AO442">
        <v>12</v>
      </c>
      <c r="AP442">
        <v>12</v>
      </c>
      <c r="AQ442">
        <v>10</v>
      </c>
      <c r="AR442">
        <v>10</v>
      </c>
      <c r="AS442">
        <v>10</v>
      </c>
      <c r="AT442">
        <v>10</v>
      </c>
      <c r="AU442">
        <v>10</v>
      </c>
      <c r="AV442">
        <v>10</v>
      </c>
      <c r="AW442">
        <v>10</v>
      </c>
      <c r="AX442">
        <v>10</v>
      </c>
      <c r="AY442">
        <v>25</v>
      </c>
      <c r="AZ442">
        <v>25</v>
      </c>
      <c r="BA442">
        <v>25</v>
      </c>
      <c r="BB442">
        <v>25</v>
      </c>
      <c r="BC442">
        <v>25</v>
      </c>
      <c r="BD442">
        <v>25</v>
      </c>
      <c r="BE442">
        <v>25</v>
      </c>
      <c r="BF442">
        <v>25</v>
      </c>
      <c r="BG442">
        <v>35</v>
      </c>
      <c r="BH442">
        <v>35</v>
      </c>
      <c r="BI442">
        <v>35</v>
      </c>
      <c r="BJ442">
        <v>35</v>
      </c>
      <c r="BK442">
        <v>35</v>
      </c>
      <c r="BL442">
        <v>35</v>
      </c>
      <c r="BM442">
        <v>35</v>
      </c>
      <c r="BN442">
        <v>35</v>
      </c>
      <c r="BO442">
        <v>2</v>
      </c>
      <c r="BP442">
        <v>0</v>
      </c>
      <c r="BQ442">
        <v>0</v>
      </c>
      <c r="BR442">
        <v>0</v>
      </c>
      <c r="BS442">
        <v>169</v>
      </c>
      <c r="BT442">
        <v>64</v>
      </c>
    </row>
    <row r="443" spans="1:72" x14ac:dyDescent="0.25">
      <c r="A443">
        <v>632</v>
      </c>
      <c r="B443" t="s">
        <v>616</v>
      </c>
      <c r="C443">
        <v>0</v>
      </c>
      <c r="D443">
        <v>0</v>
      </c>
      <c r="E443">
        <v>0</v>
      </c>
      <c r="F443">
        <v>0</v>
      </c>
      <c r="G443">
        <v>0</v>
      </c>
      <c r="H443">
        <v>0</v>
      </c>
      <c r="I443">
        <v>0</v>
      </c>
      <c r="J443">
        <v>0</v>
      </c>
      <c r="K443">
        <v>0</v>
      </c>
      <c r="L443">
        <v>0</v>
      </c>
      <c r="M443">
        <v>0</v>
      </c>
      <c r="N443">
        <v>0</v>
      </c>
      <c r="O443">
        <v>0</v>
      </c>
      <c r="P443">
        <v>0</v>
      </c>
      <c r="Q443">
        <v>0</v>
      </c>
      <c r="R443">
        <v>1.26</v>
      </c>
      <c r="S443">
        <v>0</v>
      </c>
      <c r="T443">
        <v>0</v>
      </c>
      <c r="U443">
        <v>0</v>
      </c>
      <c r="V443">
        <v>0</v>
      </c>
      <c r="W443">
        <v>0</v>
      </c>
      <c r="X443">
        <v>0</v>
      </c>
      <c r="Y443">
        <v>0</v>
      </c>
      <c r="Z443">
        <v>0</v>
      </c>
      <c r="AA443">
        <v>0</v>
      </c>
      <c r="AB443">
        <v>0</v>
      </c>
      <c r="AC443">
        <v>0</v>
      </c>
      <c r="AD443">
        <v>0</v>
      </c>
      <c r="AE443">
        <v>0</v>
      </c>
      <c r="AF443">
        <v>0</v>
      </c>
      <c r="AG443">
        <v>0</v>
      </c>
      <c r="AH443">
        <v>0</v>
      </c>
      <c r="AI443">
        <v>7.5</v>
      </c>
      <c r="AJ443">
        <v>7.5</v>
      </c>
      <c r="AK443">
        <v>7.5</v>
      </c>
      <c r="AL443">
        <v>7.5</v>
      </c>
      <c r="AM443">
        <v>7.5</v>
      </c>
      <c r="AN443">
        <v>7.5</v>
      </c>
      <c r="AO443">
        <v>7.5</v>
      </c>
      <c r="AP443">
        <v>7.5</v>
      </c>
      <c r="AQ443">
        <v>0</v>
      </c>
      <c r="AR443">
        <v>0</v>
      </c>
      <c r="AS443">
        <v>0</v>
      </c>
      <c r="AT443">
        <v>0</v>
      </c>
      <c r="AU443">
        <v>0</v>
      </c>
      <c r="AV443">
        <v>0</v>
      </c>
      <c r="AW443">
        <v>0</v>
      </c>
      <c r="AX443">
        <v>-1.26</v>
      </c>
      <c r="AY443">
        <v>0</v>
      </c>
      <c r="AZ443">
        <v>0</v>
      </c>
      <c r="BA443">
        <v>0</v>
      </c>
      <c r="BB443">
        <v>0</v>
      </c>
      <c r="BC443">
        <v>0</v>
      </c>
      <c r="BD443">
        <v>0</v>
      </c>
      <c r="BE443">
        <v>0</v>
      </c>
      <c r="BF443">
        <v>0</v>
      </c>
      <c r="BG443">
        <v>5</v>
      </c>
      <c r="BH443">
        <v>5</v>
      </c>
      <c r="BI443">
        <v>5</v>
      </c>
      <c r="BJ443">
        <v>5</v>
      </c>
      <c r="BK443">
        <v>5</v>
      </c>
      <c r="BL443">
        <v>5</v>
      </c>
      <c r="BM443">
        <v>5</v>
      </c>
      <c r="BN443">
        <v>5</v>
      </c>
      <c r="BO443">
        <v>0</v>
      </c>
      <c r="BP443">
        <v>0</v>
      </c>
      <c r="BQ443">
        <v>0</v>
      </c>
      <c r="BR443">
        <v>0</v>
      </c>
      <c r="BS443">
        <v>64</v>
      </c>
      <c r="BT443">
        <v>64</v>
      </c>
    </row>
    <row r="444" spans="1:72" x14ac:dyDescent="0.25">
      <c r="A444">
        <v>633</v>
      </c>
      <c r="B444" t="s">
        <v>617</v>
      </c>
      <c r="C444">
        <v>0</v>
      </c>
      <c r="D444">
        <v>1.03</v>
      </c>
      <c r="E444">
        <v>0.94</v>
      </c>
      <c r="F444">
        <v>0</v>
      </c>
      <c r="G444">
        <v>0</v>
      </c>
      <c r="H444">
        <v>0</v>
      </c>
      <c r="I444">
        <v>0</v>
      </c>
      <c r="J444">
        <v>0</v>
      </c>
      <c r="K444">
        <v>0</v>
      </c>
      <c r="L444">
        <v>0</v>
      </c>
      <c r="M444">
        <v>0</v>
      </c>
      <c r="N444">
        <v>0</v>
      </c>
      <c r="O444">
        <v>0</v>
      </c>
      <c r="P444">
        <v>0</v>
      </c>
      <c r="Q444">
        <v>0</v>
      </c>
      <c r="R444">
        <v>1.94</v>
      </c>
      <c r="S444">
        <v>0</v>
      </c>
      <c r="T444">
        <v>3.88</v>
      </c>
      <c r="U444">
        <v>2.66</v>
      </c>
      <c r="V444">
        <v>0</v>
      </c>
      <c r="W444">
        <v>0</v>
      </c>
      <c r="X444">
        <v>0</v>
      </c>
      <c r="Y444">
        <v>0</v>
      </c>
      <c r="Z444">
        <v>0</v>
      </c>
      <c r="AA444">
        <v>0</v>
      </c>
      <c r="AB444">
        <v>0</v>
      </c>
      <c r="AC444">
        <v>0</v>
      </c>
      <c r="AD444">
        <v>0</v>
      </c>
      <c r="AE444">
        <v>0</v>
      </c>
      <c r="AF444">
        <v>0</v>
      </c>
      <c r="AG444">
        <v>0</v>
      </c>
      <c r="AH444">
        <v>0</v>
      </c>
      <c r="AI444">
        <v>100</v>
      </c>
      <c r="AJ444">
        <v>98.97</v>
      </c>
      <c r="AK444">
        <v>99.06</v>
      </c>
      <c r="AL444">
        <v>100</v>
      </c>
      <c r="AM444">
        <v>100</v>
      </c>
      <c r="AN444">
        <v>100</v>
      </c>
      <c r="AO444">
        <v>100</v>
      </c>
      <c r="AP444">
        <v>100</v>
      </c>
      <c r="AQ444">
        <v>100</v>
      </c>
      <c r="AR444">
        <v>100</v>
      </c>
      <c r="AS444">
        <v>100</v>
      </c>
      <c r="AT444">
        <v>100</v>
      </c>
      <c r="AU444">
        <v>100</v>
      </c>
      <c r="AV444">
        <v>100</v>
      </c>
      <c r="AW444">
        <v>100</v>
      </c>
      <c r="AX444">
        <v>98.06</v>
      </c>
      <c r="AY444">
        <v>105</v>
      </c>
      <c r="AZ444">
        <v>101.12</v>
      </c>
      <c r="BA444">
        <v>102.34</v>
      </c>
      <c r="BB444">
        <v>105</v>
      </c>
      <c r="BC444">
        <v>105</v>
      </c>
      <c r="BD444">
        <v>105</v>
      </c>
      <c r="BE444">
        <v>105</v>
      </c>
      <c r="BF444">
        <v>105</v>
      </c>
      <c r="BG444">
        <v>27.5</v>
      </c>
      <c r="BH444">
        <v>27.5</v>
      </c>
      <c r="BI444">
        <v>27.5</v>
      </c>
      <c r="BJ444">
        <v>27.5</v>
      </c>
      <c r="BK444">
        <v>27.5</v>
      </c>
      <c r="BL444">
        <v>27.5</v>
      </c>
      <c r="BM444">
        <v>27.5</v>
      </c>
      <c r="BN444">
        <v>27.5</v>
      </c>
      <c r="BO444">
        <v>0</v>
      </c>
      <c r="BP444">
        <v>0</v>
      </c>
      <c r="BQ444">
        <v>5</v>
      </c>
      <c r="BR444">
        <v>0</v>
      </c>
      <c r="BS444">
        <v>35</v>
      </c>
      <c r="BT444">
        <v>64</v>
      </c>
    </row>
    <row r="445" spans="1:72" x14ac:dyDescent="0.25">
      <c r="A445">
        <v>634</v>
      </c>
      <c r="B445" t="s">
        <v>618</v>
      </c>
      <c r="C445">
        <v>2.67</v>
      </c>
      <c r="D445">
        <v>6.54</v>
      </c>
      <c r="E445">
        <v>1.24</v>
      </c>
      <c r="F445">
        <v>0.85</v>
      </c>
      <c r="G445">
        <v>0.31</v>
      </c>
      <c r="H445">
        <v>1</v>
      </c>
      <c r="I445">
        <v>0</v>
      </c>
      <c r="J445">
        <v>1.46</v>
      </c>
      <c r="K445">
        <v>1.86</v>
      </c>
      <c r="L445">
        <v>0</v>
      </c>
      <c r="M445">
        <v>0</v>
      </c>
      <c r="N445">
        <v>0</v>
      </c>
      <c r="O445">
        <v>0.18</v>
      </c>
      <c r="P445">
        <v>0</v>
      </c>
      <c r="Q445">
        <v>0</v>
      </c>
      <c r="R445">
        <v>11.88</v>
      </c>
      <c r="S445">
        <v>0</v>
      </c>
      <c r="T445">
        <v>0</v>
      </c>
      <c r="U445">
        <v>0</v>
      </c>
      <c r="V445">
        <v>0</v>
      </c>
      <c r="W445">
        <v>0</v>
      </c>
      <c r="X445">
        <v>0</v>
      </c>
      <c r="Y445">
        <v>0</v>
      </c>
      <c r="Z445">
        <v>0</v>
      </c>
      <c r="AA445">
        <v>0</v>
      </c>
      <c r="AB445">
        <v>0</v>
      </c>
      <c r="AC445">
        <v>0</v>
      </c>
      <c r="AD445">
        <v>0</v>
      </c>
      <c r="AE445">
        <v>0</v>
      </c>
      <c r="AF445">
        <v>0</v>
      </c>
      <c r="AG445">
        <v>0</v>
      </c>
      <c r="AH445">
        <v>0</v>
      </c>
      <c r="AI445">
        <v>72.33</v>
      </c>
      <c r="AJ445">
        <v>68.459999999999994</v>
      </c>
      <c r="AK445">
        <v>73.760000000000005</v>
      </c>
      <c r="AL445">
        <v>74.150000000000006</v>
      </c>
      <c r="AM445">
        <v>74.69</v>
      </c>
      <c r="AN445">
        <v>74</v>
      </c>
      <c r="AO445">
        <v>75</v>
      </c>
      <c r="AP445">
        <v>73.540000000000006</v>
      </c>
      <c r="AQ445">
        <v>98.14</v>
      </c>
      <c r="AR445">
        <v>100</v>
      </c>
      <c r="AS445">
        <v>100</v>
      </c>
      <c r="AT445">
        <v>100</v>
      </c>
      <c r="AU445">
        <v>99.82</v>
      </c>
      <c r="AV445">
        <v>100</v>
      </c>
      <c r="AW445">
        <v>100</v>
      </c>
      <c r="AX445">
        <v>88.12</v>
      </c>
      <c r="AY445">
        <v>10</v>
      </c>
      <c r="AZ445">
        <v>10</v>
      </c>
      <c r="BA445">
        <v>10</v>
      </c>
      <c r="BB445">
        <v>10</v>
      </c>
      <c r="BC445">
        <v>10</v>
      </c>
      <c r="BD445">
        <v>10</v>
      </c>
      <c r="BE445">
        <v>10</v>
      </c>
      <c r="BF445">
        <v>10</v>
      </c>
      <c r="BG445">
        <v>15</v>
      </c>
      <c r="BH445">
        <v>15</v>
      </c>
      <c r="BI445">
        <v>15</v>
      </c>
      <c r="BJ445">
        <v>15</v>
      </c>
      <c r="BK445">
        <v>15</v>
      </c>
      <c r="BL445">
        <v>15</v>
      </c>
      <c r="BM445">
        <v>15</v>
      </c>
      <c r="BN445">
        <v>15</v>
      </c>
      <c r="BO445">
        <v>0</v>
      </c>
      <c r="BP445">
        <v>0</v>
      </c>
      <c r="BQ445">
        <v>0</v>
      </c>
      <c r="BR445">
        <v>0</v>
      </c>
      <c r="BS445">
        <v>65</v>
      </c>
      <c r="BT445">
        <v>65</v>
      </c>
    </row>
    <row r="446" spans="1:72" x14ac:dyDescent="0.25">
      <c r="A446">
        <v>635</v>
      </c>
      <c r="B446" t="s">
        <v>619</v>
      </c>
      <c r="C446">
        <v>12.9</v>
      </c>
      <c r="D446">
        <v>7.06</v>
      </c>
      <c r="E446">
        <v>3.91</v>
      </c>
      <c r="F446">
        <v>4.5199999999999996</v>
      </c>
      <c r="G446">
        <v>3.24</v>
      </c>
      <c r="H446">
        <v>5.65</v>
      </c>
      <c r="I446">
        <v>0.08</v>
      </c>
      <c r="J446">
        <v>10.39</v>
      </c>
      <c r="K446">
        <v>10.220000000000001</v>
      </c>
      <c r="L446">
        <v>2.52</v>
      </c>
      <c r="M446">
        <v>0.71</v>
      </c>
      <c r="N446">
        <v>1.08</v>
      </c>
      <c r="O446">
        <v>0.96</v>
      </c>
      <c r="P446">
        <v>1.56</v>
      </c>
      <c r="Q446">
        <v>0.35</v>
      </c>
      <c r="R446">
        <v>25</v>
      </c>
      <c r="S446">
        <v>0</v>
      </c>
      <c r="T446">
        <v>6.73</v>
      </c>
      <c r="U446">
        <v>0</v>
      </c>
      <c r="V446">
        <v>0.64</v>
      </c>
      <c r="W446">
        <v>0</v>
      </c>
      <c r="X446">
        <v>0</v>
      </c>
      <c r="Y446">
        <v>0</v>
      </c>
      <c r="Z446">
        <v>0</v>
      </c>
      <c r="AA446">
        <v>0</v>
      </c>
      <c r="AB446">
        <v>0</v>
      </c>
      <c r="AC446">
        <v>0</v>
      </c>
      <c r="AD446">
        <v>0</v>
      </c>
      <c r="AE446">
        <v>0</v>
      </c>
      <c r="AF446">
        <v>1.4</v>
      </c>
      <c r="AG446">
        <v>0</v>
      </c>
      <c r="AH446">
        <v>0</v>
      </c>
      <c r="AI446">
        <v>62.1</v>
      </c>
      <c r="AJ446">
        <v>67.94</v>
      </c>
      <c r="AK446">
        <v>71.09</v>
      </c>
      <c r="AL446">
        <v>70.48</v>
      </c>
      <c r="AM446">
        <v>71.760000000000005</v>
      </c>
      <c r="AN446">
        <v>69.349999999999994</v>
      </c>
      <c r="AO446">
        <v>74.92</v>
      </c>
      <c r="AP446">
        <v>64.61</v>
      </c>
      <c r="AQ446">
        <v>98.78</v>
      </c>
      <c r="AR446">
        <v>106.48</v>
      </c>
      <c r="AS446">
        <v>108.29</v>
      </c>
      <c r="AT446">
        <v>107.92</v>
      </c>
      <c r="AU446">
        <v>108.04</v>
      </c>
      <c r="AV446">
        <v>107.44</v>
      </c>
      <c r="AW446">
        <v>108.65</v>
      </c>
      <c r="AX446">
        <v>84</v>
      </c>
      <c r="AY446">
        <v>10</v>
      </c>
      <c r="AZ446">
        <v>3.27</v>
      </c>
      <c r="BA446">
        <v>10</v>
      </c>
      <c r="BB446">
        <v>9.36</v>
      </c>
      <c r="BC446">
        <v>10</v>
      </c>
      <c r="BD446">
        <v>10</v>
      </c>
      <c r="BE446">
        <v>10</v>
      </c>
      <c r="BF446">
        <v>10</v>
      </c>
      <c r="BG446">
        <v>15</v>
      </c>
      <c r="BH446">
        <v>15</v>
      </c>
      <c r="BI446">
        <v>15</v>
      </c>
      <c r="BJ446">
        <v>15</v>
      </c>
      <c r="BK446">
        <v>15</v>
      </c>
      <c r="BL446">
        <v>13.6</v>
      </c>
      <c r="BM446">
        <v>15</v>
      </c>
      <c r="BN446">
        <v>15</v>
      </c>
      <c r="BO446">
        <v>0</v>
      </c>
      <c r="BP446">
        <v>9</v>
      </c>
      <c r="BQ446">
        <v>0</v>
      </c>
      <c r="BR446">
        <v>0</v>
      </c>
      <c r="BS446">
        <v>65</v>
      </c>
      <c r="BT446">
        <v>65</v>
      </c>
    </row>
    <row r="447" spans="1:72" x14ac:dyDescent="0.25">
      <c r="A447">
        <v>636</v>
      </c>
      <c r="B447" t="s">
        <v>620</v>
      </c>
      <c r="C447">
        <v>7.09</v>
      </c>
      <c r="D447">
        <v>17.82</v>
      </c>
      <c r="E447">
        <v>12.21</v>
      </c>
      <c r="F447">
        <v>2.7</v>
      </c>
      <c r="G447">
        <v>6.19</v>
      </c>
      <c r="H447">
        <v>9.91</v>
      </c>
      <c r="I447">
        <v>0.62</v>
      </c>
      <c r="J447">
        <v>2.61</v>
      </c>
      <c r="K447">
        <v>2.97</v>
      </c>
      <c r="L447">
        <v>1.56</v>
      </c>
      <c r="M447">
        <v>0.06</v>
      </c>
      <c r="N447">
        <v>0.06</v>
      </c>
      <c r="O447">
        <v>0.17</v>
      </c>
      <c r="P447">
        <v>0</v>
      </c>
      <c r="Q447">
        <v>0.18</v>
      </c>
      <c r="R447">
        <v>19.059999999999999</v>
      </c>
      <c r="S447">
        <v>0</v>
      </c>
      <c r="T447">
        <v>1.82</v>
      </c>
      <c r="U447">
        <v>0.92</v>
      </c>
      <c r="V447">
        <v>0</v>
      </c>
      <c r="W447">
        <v>0</v>
      </c>
      <c r="X447">
        <v>0</v>
      </c>
      <c r="Y447">
        <v>0</v>
      </c>
      <c r="Z447">
        <v>0</v>
      </c>
      <c r="AA447">
        <v>0</v>
      </c>
      <c r="AB447">
        <v>0</v>
      </c>
      <c r="AC447">
        <v>0</v>
      </c>
      <c r="AD447">
        <v>0</v>
      </c>
      <c r="AE447">
        <v>0</v>
      </c>
      <c r="AF447">
        <v>0</v>
      </c>
      <c r="AG447">
        <v>0</v>
      </c>
      <c r="AH447">
        <v>0</v>
      </c>
      <c r="AI447">
        <v>76.91</v>
      </c>
      <c r="AJ447">
        <v>66.180000000000007</v>
      </c>
      <c r="AK447">
        <v>71.790000000000006</v>
      </c>
      <c r="AL447">
        <v>81.3</v>
      </c>
      <c r="AM447">
        <v>77.81</v>
      </c>
      <c r="AN447">
        <v>74.09</v>
      </c>
      <c r="AO447">
        <v>83.38</v>
      </c>
      <c r="AP447">
        <v>81.39</v>
      </c>
      <c r="AQ447">
        <v>97.03</v>
      </c>
      <c r="AR447">
        <v>98.44</v>
      </c>
      <c r="AS447">
        <v>99.94</v>
      </c>
      <c r="AT447">
        <v>99.94</v>
      </c>
      <c r="AU447">
        <v>99.83</v>
      </c>
      <c r="AV447">
        <v>100</v>
      </c>
      <c r="AW447">
        <v>99.82</v>
      </c>
      <c r="AX447">
        <v>80.94</v>
      </c>
      <c r="AY447">
        <v>10</v>
      </c>
      <c r="AZ447">
        <v>8.18</v>
      </c>
      <c r="BA447">
        <v>9.08</v>
      </c>
      <c r="BB447">
        <v>10</v>
      </c>
      <c r="BC447">
        <v>10</v>
      </c>
      <c r="BD447">
        <v>10</v>
      </c>
      <c r="BE447">
        <v>10</v>
      </c>
      <c r="BF447">
        <v>10</v>
      </c>
      <c r="BG447">
        <v>15</v>
      </c>
      <c r="BH447">
        <v>15</v>
      </c>
      <c r="BI447">
        <v>15</v>
      </c>
      <c r="BJ447">
        <v>15</v>
      </c>
      <c r="BK447">
        <v>15</v>
      </c>
      <c r="BL447">
        <v>15</v>
      </c>
      <c r="BM447">
        <v>15</v>
      </c>
      <c r="BN447">
        <v>15</v>
      </c>
      <c r="BO447">
        <v>9</v>
      </c>
      <c r="BP447">
        <v>0</v>
      </c>
      <c r="BQ447">
        <v>0</v>
      </c>
      <c r="BR447">
        <v>0</v>
      </c>
      <c r="BS447">
        <v>65</v>
      </c>
      <c r="BT447">
        <v>65</v>
      </c>
    </row>
    <row r="448" spans="1:72" x14ac:dyDescent="0.25">
      <c r="A448">
        <v>637</v>
      </c>
      <c r="B448" t="s">
        <v>621</v>
      </c>
      <c r="C448">
        <v>0.24</v>
      </c>
      <c r="D448">
        <v>0.08</v>
      </c>
      <c r="E448">
        <v>1.96</v>
      </c>
      <c r="F448">
        <v>0</v>
      </c>
      <c r="G448">
        <v>0</v>
      </c>
      <c r="H448">
        <v>0</v>
      </c>
      <c r="I448">
        <v>0</v>
      </c>
      <c r="J448">
        <v>0.62</v>
      </c>
      <c r="K448">
        <v>7.0000000000000007E-2</v>
      </c>
      <c r="L448">
        <v>0</v>
      </c>
      <c r="M448">
        <v>0</v>
      </c>
      <c r="N448">
        <v>0</v>
      </c>
      <c r="O448">
        <v>0</v>
      </c>
      <c r="P448">
        <v>0</v>
      </c>
      <c r="Q448">
        <v>0</v>
      </c>
      <c r="R448">
        <v>8.5</v>
      </c>
      <c r="S448">
        <v>0</v>
      </c>
      <c r="T448">
        <v>0.46</v>
      </c>
      <c r="U448">
        <v>0.22</v>
      </c>
      <c r="V448">
        <v>0</v>
      </c>
      <c r="W448">
        <v>0</v>
      </c>
      <c r="X448">
        <v>0</v>
      </c>
      <c r="Y448">
        <v>0</v>
      </c>
      <c r="Z448">
        <v>0</v>
      </c>
      <c r="AA448">
        <v>0</v>
      </c>
      <c r="AB448">
        <v>0</v>
      </c>
      <c r="AC448">
        <v>0</v>
      </c>
      <c r="AD448">
        <v>0</v>
      </c>
      <c r="AE448">
        <v>0</v>
      </c>
      <c r="AF448">
        <v>0</v>
      </c>
      <c r="AG448">
        <v>0</v>
      </c>
      <c r="AH448">
        <v>0</v>
      </c>
      <c r="AI448">
        <v>74.760000000000005</v>
      </c>
      <c r="AJ448">
        <v>74.92</v>
      </c>
      <c r="AK448">
        <v>73.040000000000006</v>
      </c>
      <c r="AL448">
        <v>75</v>
      </c>
      <c r="AM448">
        <v>75</v>
      </c>
      <c r="AN448">
        <v>75</v>
      </c>
      <c r="AO448">
        <v>75</v>
      </c>
      <c r="AP448">
        <v>74.38</v>
      </c>
      <c r="AQ448">
        <v>99.93</v>
      </c>
      <c r="AR448">
        <v>100</v>
      </c>
      <c r="AS448">
        <v>100</v>
      </c>
      <c r="AT448">
        <v>100</v>
      </c>
      <c r="AU448">
        <v>100</v>
      </c>
      <c r="AV448">
        <v>100</v>
      </c>
      <c r="AW448">
        <v>100</v>
      </c>
      <c r="AX448">
        <v>91.5</v>
      </c>
      <c r="AY448">
        <v>10</v>
      </c>
      <c r="AZ448">
        <v>9.5399999999999991</v>
      </c>
      <c r="BA448">
        <v>9.7799999999999994</v>
      </c>
      <c r="BB448">
        <v>10</v>
      </c>
      <c r="BC448">
        <v>10</v>
      </c>
      <c r="BD448">
        <v>10</v>
      </c>
      <c r="BE448">
        <v>10</v>
      </c>
      <c r="BF448">
        <v>10</v>
      </c>
      <c r="BG448">
        <v>15</v>
      </c>
      <c r="BH448">
        <v>15</v>
      </c>
      <c r="BI448">
        <v>15</v>
      </c>
      <c r="BJ448">
        <v>15</v>
      </c>
      <c r="BK448">
        <v>15</v>
      </c>
      <c r="BL448">
        <v>15</v>
      </c>
      <c r="BM448">
        <v>15</v>
      </c>
      <c r="BN448">
        <v>15</v>
      </c>
      <c r="BO448">
        <v>0</v>
      </c>
      <c r="BP448">
        <v>0</v>
      </c>
      <c r="BQ448">
        <v>0</v>
      </c>
      <c r="BR448">
        <v>0</v>
      </c>
      <c r="BS448">
        <v>65</v>
      </c>
      <c r="BT448">
        <v>65</v>
      </c>
    </row>
    <row r="449" spans="1:72" x14ac:dyDescent="0.25">
      <c r="A449">
        <v>638</v>
      </c>
      <c r="B449" t="s">
        <v>622</v>
      </c>
      <c r="C449">
        <v>0</v>
      </c>
      <c r="D449">
        <v>0</v>
      </c>
      <c r="E449">
        <v>0</v>
      </c>
      <c r="F449">
        <v>0</v>
      </c>
      <c r="G449">
        <v>0</v>
      </c>
      <c r="H449">
        <v>0</v>
      </c>
      <c r="I449">
        <v>0</v>
      </c>
      <c r="J449">
        <v>0</v>
      </c>
      <c r="K449">
        <v>0</v>
      </c>
      <c r="L449">
        <v>0</v>
      </c>
      <c r="M449">
        <v>0.28999999999999998</v>
      </c>
      <c r="N449">
        <v>0</v>
      </c>
      <c r="O449">
        <v>0</v>
      </c>
      <c r="P449">
        <v>0</v>
      </c>
      <c r="Q449">
        <v>0</v>
      </c>
      <c r="R449">
        <v>0.41</v>
      </c>
      <c r="S449">
        <v>0</v>
      </c>
      <c r="T449">
        <v>0</v>
      </c>
      <c r="U449">
        <v>0</v>
      </c>
      <c r="V449">
        <v>0</v>
      </c>
      <c r="W449">
        <v>0</v>
      </c>
      <c r="X449">
        <v>0</v>
      </c>
      <c r="Y449">
        <v>0</v>
      </c>
      <c r="Z449">
        <v>0</v>
      </c>
      <c r="AA449">
        <v>0</v>
      </c>
      <c r="AB449">
        <v>0</v>
      </c>
      <c r="AC449">
        <v>0</v>
      </c>
      <c r="AD449">
        <v>0</v>
      </c>
      <c r="AE449">
        <v>0</v>
      </c>
      <c r="AF449">
        <v>0</v>
      </c>
      <c r="AG449">
        <v>0</v>
      </c>
      <c r="AH449">
        <v>0</v>
      </c>
      <c r="AI449">
        <v>75</v>
      </c>
      <c r="AJ449">
        <v>75</v>
      </c>
      <c r="AK449">
        <v>75</v>
      </c>
      <c r="AL449">
        <v>75</v>
      </c>
      <c r="AM449">
        <v>75</v>
      </c>
      <c r="AN449">
        <v>75</v>
      </c>
      <c r="AO449">
        <v>75</v>
      </c>
      <c r="AP449">
        <v>75</v>
      </c>
      <c r="AQ449">
        <v>100</v>
      </c>
      <c r="AR449">
        <v>100</v>
      </c>
      <c r="AS449">
        <v>99.71</v>
      </c>
      <c r="AT449">
        <v>100</v>
      </c>
      <c r="AU449">
        <v>100</v>
      </c>
      <c r="AV449">
        <v>100</v>
      </c>
      <c r="AW449">
        <v>100</v>
      </c>
      <c r="AX449">
        <v>99.59</v>
      </c>
      <c r="AY449">
        <v>10</v>
      </c>
      <c r="AZ449">
        <v>10</v>
      </c>
      <c r="BA449">
        <v>10</v>
      </c>
      <c r="BB449">
        <v>10</v>
      </c>
      <c r="BC449">
        <v>10</v>
      </c>
      <c r="BD449">
        <v>10</v>
      </c>
      <c r="BE449">
        <v>10</v>
      </c>
      <c r="BF449">
        <v>10</v>
      </c>
      <c r="BG449">
        <v>15</v>
      </c>
      <c r="BH449">
        <v>15</v>
      </c>
      <c r="BI449">
        <v>15</v>
      </c>
      <c r="BJ449">
        <v>15</v>
      </c>
      <c r="BK449">
        <v>15</v>
      </c>
      <c r="BL449">
        <v>15</v>
      </c>
      <c r="BM449">
        <v>15</v>
      </c>
      <c r="BN449">
        <v>15</v>
      </c>
      <c r="BO449">
        <v>0</v>
      </c>
      <c r="BP449">
        <v>0</v>
      </c>
      <c r="BQ449">
        <v>0</v>
      </c>
      <c r="BR449">
        <v>0</v>
      </c>
      <c r="BS449">
        <v>65</v>
      </c>
      <c r="BT449">
        <v>65</v>
      </c>
    </row>
    <row r="450" spans="1:72" x14ac:dyDescent="0.25">
      <c r="A450">
        <v>639</v>
      </c>
      <c r="B450" t="s">
        <v>623</v>
      </c>
      <c r="C450">
        <v>2.04</v>
      </c>
      <c r="D450">
        <v>0.77</v>
      </c>
      <c r="E450">
        <v>1.47</v>
      </c>
      <c r="F450">
        <v>1.53</v>
      </c>
      <c r="G450">
        <v>0</v>
      </c>
      <c r="H450">
        <v>1.6</v>
      </c>
      <c r="I450">
        <v>0</v>
      </c>
      <c r="J450">
        <v>1.53</v>
      </c>
      <c r="K450">
        <v>0.47</v>
      </c>
      <c r="L450">
        <v>0.41</v>
      </c>
      <c r="M450">
        <v>0</v>
      </c>
      <c r="N450">
        <v>0</v>
      </c>
      <c r="O450">
        <v>0</v>
      </c>
      <c r="P450">
        <v>0</v>
      </c>
      <c r="Q450">
        <v>0</v>
      </c>
      <c r="R450">
        <v>9.4</v>
      </c>
      <c r="S450">
        <v>0</v>
      </c>
      <c r="T450">
        <v>0.45</v>
      </c>
      <c r="U450">
        <v>0</v>
      </c>
      <c r="V450">
        <v>0.8</v>
      </c>
      <c r="W450">
        <v>0</v>
      </c>
      <c r="X450">
        <v>0</v>
      </c>
      <c r="Y450">
        <v>0</v>
      </c>
      <c r="Z450">
        <v>0</v>
      </c>
      <c r="AA450">
        <v>0</v>
      </c>
      <c r="AB450">
        <v>0</v>
      </c>
      <c r="AC450">
        <v>0</v>
      </c>
      <c r="AD450">
        <v>0</v>
      </c>
      <c r="AE450">
        <v>0</v>
      </c>
      <c r="AF450">
        <v>0</v>
      </c>
      <c r="AG450">
        <v>0</v>
      </c>
      <c r="AH450">
        <v>0</v>
      </c>
      <c r="AI450">
        <v>72.959999999999994</v>
      </c>
      <c r="AJ450">
        <v>74.23</v>
      </c>
      <c r="AK450">
        <v>73.53</v>
      </c>
      <c r="AL450">
        <v>73.47</v>
      </c>
      <c r="AM450">
        <v>75</v>
      </c>
      <c r="AN450">
        <v>73.400000000000006</v>
      </c>
      <c r="AO450">
        <v>75</v>
      </c>
      <c r="AP450">
        <v>73.47</v>
      </c>
      <c r="AQ450">
        <v>99.53</v>
      </c>
      <c r="AR450">
        <v>99.59</v>
      </c>
      <c r="AS450">
        <v>100</v>
      </c>
      <c r="AT450">
        <v>100</v>
      </c>
      <c r="AU450">
        <v>100</v>
      </c>
      <c r="AV450">
        <v>100</v>
      </c>
      <c r="AW450">
        <v>100</v>
      </c>
      <c r="AX450">
        <v>90.6</v>
      </c>
      <c r="AY450">
        <v>10</v>
      </c>
      <c r="AZ450">
        <v>9.5500000000000007</v>
      </c>
      <c r="BA450">
        <v>10</v>
      </c>
      <c r="BB450">
        <v>9.1999999999999993</v>
      </c>
      <c r="BC450">
        <v>10</v>
      </c>
      <c r="BD450">
        <v>10</v>
      </c>
      <c r="BE450">
        <v>10</v>
      </c>
      <c r="BF450">
        <v>10</v>
      </c>
      <c r="BG450">
        <v>18</v>
      </c>
      <c r="BH450">
        <v>18</v>
      </c>
      <c r="BI450">
        <v>18</v>
      </c>
      <c r="BJ450">
        <v>18</v>
      </c>
      <c r="BK450">
        <v>18</v>
      </c>
      <c r="BL450">
        <v>18</v>
      </c>
      <c r="BM450">
        <v>18</v>
      </c>
      <c r="BN450">
        <v>18</v>
      </c>
      <c r="BO450">
        <v>0</v>
      </c>
      <c r="BP450">
        <v>0</v>
      </c>
      <c r="BQ450">
        <v>0</v>
      </c>
      <c r="BR450">
        <v>3</v>
      </c>
      <c r="BS450">
        <v>65</v>
      </c>
      <c r="BT450">
        <v>65</v>
      </c>
    </row>
    <row r="451" spans="1:72" x14ac:dyDescent="0.25">
      <c r="A451">
        <v>640</v>
      </c>
      <c r="B451" t="s">
        <v>624</v>
      </c>
      <c r="C451">
        <v>7.13</v>
      </c>
      <c r="D451">
        <v>2.5299999999999998</v>
      </c>
      <c r="E451">
        <v>0.7</v>
      </c>
      <c r="F451">
        <v>3.24</v>
      </c>
      <c r="G451">
        <v>1.76</v>
      </c>
      <c r="H451">
        <v>6.29</v>
      </c>
      <c r="I451">
        <v>0.08</v>
      </c>
      <c r="J451">
        <v>5.72</v>
      </c>
      <c r="K451">
        <v>6.48</v>
      </c>
      <c r="L451">
        <v>1.75</v>
      </c>
      <c r="M451">
        <v>0</v>
      </c>
      <c r="N451">
        <v>0</v>
      </c>
      <c r="O451">
        <v>0</v>
      </c>
      <c r="P451">
        <v>0</v>
      </c>
      <c r="Q451">
        <v>0</v>
      </c>
      <c r="R451">
        <v>25</v>
      </c>
      <c r="S451">
        <v>0</v>
      </c>
      <c r="T451">
        <v>3.7</v>
      </c>
      <c r="U451">
        <v>1.41</v>
      </c>
      <c r="V451">
        <v>0</v>
      </c>
      <c r="W451">
        <v>0</v>
      </c>
      <c r="X451">
        <v>0</v>
      </c>
      <c r="Y451">
        <v>0</v>
      </c>
      <c r="Z451">
        <v>0</v>
      </c>
      <c r="AA451">
        <v>0</v>
      </c>
      <c r="AB451">
        <v>0</v>
      </c>
      <c r="AC451">
        <v>0</v>
      </c>
      <c r="AD451">
        <v>0</v>
      </c>
      <c r="AE451">
        <v>0</v>
      </c>
      <c r="AF451">
        <v>4.75</v>
      </c>
      <c r="AG451">
        <v>0</v>
      </c>
      <c r="AH451">
        <v>0</v>
      </c>
      <c r="AI451">
        <v>67.87</v>
      </c>
      <c r="AJ451">
        <v>72.47</v>
      </c>
      <c r="AK451">
        <v>74.3</v>
      </c>
      <c r="AL451">
        <v>71.760000000000005</v>
      </c>
      <c r="AM451">
        <v>73.239999999999995</v>
      </c>
      <c r="AN451">
        <v>68.709999999999994</v>
      </c>
      <c r="AO451">
        <v>74.92</v>
      </c>
      <c r="AP451">
        <v>69.28</v>
      </c>
      <c r="AQ451">
        <v>98.52</v>
      </c>
      <c r="AR451">
        <v>103.25</v>
      </c>
      <c r="AS451">
        <v>105</v>
      </c>
      <c r="AT451">
        <v>105</v>
      </c>
      <c r="AU451">
        <v>105</v>
      </c>
      <c r="AV451">
        <v>105</v>
      </c>
      <c r="AW451">
        <v>105</v>
      </c>
      <c r="AX451">
        <v>80</v>
      </c>
      <c r="AY451">
        <v>10</v>
      </c>
      <c r="AZ451">
        <v>6.3</v>
      </c>
      <c r="BA451">
        <v>8.59</v>
      </c>
      <c r="BB451">
        <v>10</v>
      </c>
      <c r="BC451">
        <v>10</v>
      </c>
      <c r="BD451">
        <v>10</v>
      </c>
      <c r="BE451">
        <v>10</v>
      </c>
      <c r="BF451">
        <v>10</v>
      </c>
      <c r="BG451">
        <v>15</v>
      </c>
      <c r="BH451">
        <v>15</v>
      </c>
      <c r="BI451">
        <v>15</v>
      </c>
      <c r="BJ451">
        <v>15</v>
      </c>
      <c r="BK451">
        <v>15</v>
      </c>
      <c r="BL451">
        <v>10.25</v>
      </c>
      <c r="BM451">
        <v>15</v>
      </c>
      <c r="BN451">
        <v>15</v>
      </c>
      <c r="BO451">
        <v>0</v>
      </c>
      <c r="BP451">
        <v>5</v>
      </c>
      <c r="BQ451">
        <v>0</v>
      </c>
      <c r="BR451">
        <v>0</v>
      </c>
      <c r="BS451">
        <v>65</v>
      </c>
      <c r="BT451">
        <v>65</v>
      </c>
    </row>
    <row r="452" spans="1:72" x14ac:dyDescent="0.25">
      <c r="A452">
        <v>641</v>
      </c>
      <c r="B452" t="s">
        <v>625</v>
      </c>
      <c r="C452">
        <v>0</v>
      </c>
      <c r="D452">
        <v>0</v>
      </c>
      <c r="E452">
        <v>0</v>
      </c>
      <c r="F452">
        <v>0</v>
      </c>
      <c r="G452">
        <v>0</v>
      </c>
      <c r="H452">
        <v>0</v>
      </c>
      <c r="I452">
        <v>0</v>
      </c>
      <c r="J452">
        <v>0</v>
      </c>
      <c r="K452">
        <v>0</v>
      </c>
      <c r="L452">
        <v>0</v>
      </c>
      <c r="M452">
        <v>0</v>
      </c>
      <c r="N452">
        <v>0</v>
      </c>
      <c r="O452">
        <v>0</v>
      </c>
      <c r="P452">
        <v>0</v>
      </c>
      <c r="Q452">
        <v>0</v>
      </c>
      <c r="R452">
        <v>0</v>
      </c>
      <c r="S452">
        <v>0</v>
      </c>
      <c r="T452">
        <v>0</v>
      </c>
      <c r="U452">
        <v>0</v>
      </c>
      <c r="V452">
        <v>0</v>
      </c>
      <c r="W452">
        <v>0</v>
      </c>
      <c r="X452">
        <v>0</v>
      </c>
      <c r="Y452">
        <v>0</v>
      </c>
      <c r="Z452">
        <v>0</v>
      </c>
      <c r="AA452">
        <v>0</v>
      </c>
      <c r="AB452">
        <v>0</v>
      </c>
      <c r="AC452">
        <v>0</v>
      </c>
      <c r="AD452">
        <v>0</v>
      </c>
      <c r="AE452">
        <v>0</v>
      </c>
      <c r="AF452">
        <v>0</v>
      </c>
      <c r="AG452">
        <v>0</v>
      </c>
      <c r="AH452">
        <v>0</v>
      </c>
      <c r="AI452">
        <v>60</v>
      </c>
      <c r="AJ452">
        <v>60</v>
      </c>
      <c r="AK452">
        <v>60</v>
      </c>
      <c r="AL452">
        <v>60</v>
      </c>
      <c r="AM452">
        <v>60</v>
      </c>
      <c r="AN452">
        <v>60</v>
      </c>
      <c r="AO452">
        <v>60</v>
      </c>
      <c r="AP452">
        <v>60</v>
      </c>
      <c r="AQ452">
        <v>0</v>
      </c>
      <c r="AR452">
        <v>0</v>
      </c>
      <c r="AS452">
        <v>0</v>
      </c>
      <c r="AT452">
        <v>0</v>
      </c>
      <c r="AU452">
        <v>0</v>
      </c>
      <c r="AV452">
        <v>0</v>
      </c>
      <c r="AW452">
        <v>0</v>
      </c>
      <c r="AX452">
        <v>0</v>
      </c>
      <c r="AY452">
        <v>0</v>
      </c>
      <c r="AZ452">
        <v>0</v>
      </c>
      <c r="BA452">
        <v>0</v>
      </c>
      <c r="BB452">
        <v>0</v>
      </c>
      <c r="BC452">
        <v>0</v>
      </c>
      <c r="BD452">
        <v>0</v>
      </c>
      <c r="BE452">
        <v>0</v>
      </c>
      <c r="BF452">
        <v>0</v>
      </c>
      <c r="BG452">
        <v>36</v>
      </c>
      <c r="BH452">
        <v>36</v>
      </c>
      <c r="BI452">
        <v>36</v>
      </c>
      <c r="BJ452">
        <v>36</v>
      </c>
      <c r="BK452">
        <v>36</v>
      </c>
      <c r="BL452">
        <v>36</v>
      </c>
      <c r="BM452">
        <v>36</v>
      </c>
      <c r="BN452">
        <v>36</v>
      </c>
      <c r="BO452">
        <v>0</v>
      </c>
      <c r="BP452">
        <v>0</v>
      </c>
      <c r="BQ452">
        <v>0</v>
      </c>
      <c r="BR452">
        <v>6</v>
      </c>
      <c r="BS452">
        <v>66</v>
      </c>
      <c r="BT452">
        <v>66</v>
      </c>
    </row>
    <row r="453" spans="1:72" x14ac:dyDescent="0.25">
      <c r="A453">
        <v>642</v>
      </c>
      <c r="B453" t="s">
        <v>626</v>
      </c>
      <c r="C453">
        <v>0</v>
      </c>
      <c r="D453">
        <v>0</v>
      </c>
      <c r="E453">
        <v>1.82</v>
      </c>
      <c r="F453">
        <v>0</v>
      </c>
      <c r="G453">
        <v>0</v>
      </c>
      <c r="H453">
        <v>0</v>
      </c>
      <c r="I453">
        <v>0</v>
      </c>
      <c r="J453">
        <v>0</v>
      </c>
      <c r="K453">
        <v>0</v>
      </c>
      <c r="L453">
        <v>0</v>
      </c>
      <c r="M453">
        <v>0</v>
      </c>
      <c r="N453">
        <v>0</v>
      </c>
      <c r="O453">
        <v>0</v>
      </c>
      <c r="P453">
        <v>0</v>
      </c>
      <c r="Q453">
        <v>0</v>
      </c>
      <c r="R453">
        <v>0</v>
      </c>
      <c r="S453">
        <v>0</v>
      </c>
      <c r="T453">
        <v>0</v>
      </c>
      <c r="U453">
        <v>0</v>
      </c>
      <c r="V453">
        <v>0</v>
      </c>
      <c r="W453">
        <v>0</v>
      </c>
      <c r="X453">
        <v>0</v>
      </c>
      <c r="Y453">
        <v>0</v>
      </c>
      <c r="Z453">
        <v>0</v>
      </c>
      <c r="AA453">
        <v>0</v>
      </c>
      <c r="AB453">
        <v>0</v>
      </c>
      <c r="AC453">
        <v>0</v>
      </c>
      <c r="AD453">
        <v>0</v>
      </c>
      <c r="AE453">
        <v>0</v>
      </c>
      <c r="AF453">
        <v>0</v>
      </c>
      <c r="AG453">
        <v>0</v>
      </c>
      <c r="AH453">
        <v>0</v>
      </c>
      <c r="AI453">
        <v>72</v>
      </c>
      <c r="AJ453">
        <v>72</v>
      </c>
      <c r="AK453">
        <v>70.180000000000007</v>
      </c>
      <c r="AL453">
        <v>72</v>
      </c>
      <c r="AM453">
        <v>72</v>
      </c>
      <c r="AN453">
        <v>72</v>
      </c>
      <c r="AO453">
        <v>72</v>
      </c>
      <c r="AP453">
        <v>72</v>
      </c>
      <c r="AQ453">
        <v>0</v>
      </c>
      <c r="AR453">
        <v>0</v>
      </c>
      <c r="AS453">
        <v>0</v>
      </c>
      <c r="AT453">
        <v>0</v>
      </c>
      <c r="AU453">
        <v>0</v>
      </c>
      <c r="AV453">
        <v>0</v>
      </c>
      <c r="AW453">
        <v>0</v>
      </c>
      <c r="AX453">
        <v>0</v>
      </c>
      <c r="AY453">
        <v>0</v>
      </c>
      <c r="AZ453">
        <v>0</v>
      </c>
      <c r="BA453">
        <v>0</v>
      </c>
      <c r="BB453">
        <v>0</v>
      </c>
      <c r="BC453">
        <v>0</v>
      </c>
      <c r="BD453">
        <v>0</v>
      </c>
      <c r="BE453">
        <v>0</v>
      </c>
      <c r="BF453">
        <v>0</v>
      </c>
      <c r="BG453">
        <v>30</v>
      </c>
      <c r="BH453">
        <v>30</v>
      </c>
      <c r="BI453">
        <v>30</v>
      </c>
      <c r="BJ453">
        <v>30</v>
      </c>
      <c r="BK453">
        <v>30</v>
      </c>
      <c r="BL453">
        <v>30</v>
      </c>
      <c r="BM453">
        <v>30</v>
      </c>
      <c r="BN453">
        <v>30</v>
      </c>
      <c r="BO453">
        <v>12</v>
      </c>
      <c r="BP453">
        <v>0</v>
      </c>
      <c r="BQ453">
        <v>0</v>
      </c>
      <c r="BR453">
        <v>0</v>
      </c>
      <c r="BS453">
        <v>66</v>
      </c>
      <c r="BT453">
        <v>66</v>
      </c>
    </row>
    <row r="454" spans="1:72" x14ac:dyDescent="0.25">
      <c r="A454">
        <v>643</v>
      </c>
      <c r="B454" t="s">
        <v>627</v>
      </c>
      <c r="C454">
        <v>0</v>
      </c>
      <c r="D454">
        <v>0</v>
      </c>
      <c r="E454">
        <v>0</v>
      </c>
      <c r="F454">
        <v>0</v>
      </c>
      <c r="G454">
        <v>0</v>
      </c>
      <c r="H454">
        <v>0</v>
      </c>
      <c r="I454">
        <v>0</v>
      </c>
      <c r="J454">
        <v>0</v>
      </c>
      <c r="K454">
        <v>0</v>
      </c>
      <c r="L454">
        <v>0</v>
      </c>
      <c r="M454">
        <v>0</v>
      </c>
      <c r="N454">
        <v>0</v>
      </c>
      <c r="O454">
        <v>0</v>
      </c>
      <c r="P454">
        <v>0</v>
      </c>
      <c r="Q454">
        <v>0</v>
      </c>
      <c r="R454">
        <v>4.66</v>
      </c>
      <c r="S454">
        <v>25</v>
      </c>
      <c r="T454">
        <v>25</v>
      </c>
      <c r="U454">
        <v>25</v>
      </c>
      <c r="V454">
        <v>25</v>
      </c>
      <c r="W454">
        <v>8.07</v>
      </c>
      <c r="X454">
        <v>4.03</v>
      </c>
      <c r="Y454">
        <v>0</v>
      </c>
      <c r="Z454">
        <v>0</v>
      </c>
      <c r="AA454">
        <v>0</v>
      </c>
      <c r="AB454">
        <v>0</v>
      </c>
      <c r="AC454">
        <v>0</v>
      </c>
      <c r="AD454">
        <v>0</v>
      </c>
      <c r="AE454">
        <v>0</v>
      </c>
      <c r="AF454">
        <v>0</v>
      </c>
      <c r="AG454">
        <v>0</v>
      </c>
      <c r="AH454">
        <v>0</v>
      </c>
      <c r="AI454">
        <v>100</v>
      </c>
      <c r="AJ454">
        <v>100</v>
      </c>
      <c r="AK454">
        <v>100</v>
      </c>
      <c r="AL454">
        <v>100</v>
      </c>
      <c r="AM454">
        <v>100</v>
      </c>
      <c r="AN454">
        <v>100</v>
      </c>
      <c r="AO454">
        <v>100</v>
      </c>
      <c r="AP454">
        <v>100</v>
      </c>
      <c r="AQ454">
        <v>100</v>
      </c>
      <c r="AR454">
        <v>100</v>
      </c>
      <c r="AS454">
        <v>100</v>
      </c>
      <c r="AT454">
        <v>100</v>
      </c>
      <c r="AU454">
        <v>100</v>
      </c>
      <c r="AV454">
        <v>100</v>
      </c>
      <c r="AW454">
        <v>100</v>
      </c>
      <c r="AX454">
        <v>95.34</v>
      </c>
      <c r="AY454">
        <v>84</v>
      </c>
      <c r="AZ454">
        <v>84</v>
      </c>
      <c r="BA454">
        <v>84</v>
      </c>
      <c r="BB454">
        <v>84</v>
      </c>
      <c r="BC454">
        <v>100.93</v>
      </c>
      <c r="BD454">
        <v>104.97</v>
      </c>
      <c r="BE454">
        <v>109</v>
      </c>
      <c r="BF454">
        <v>109</v>
      </c>
      <c r="BG454">
        <v>29.5</v>
      </c>
      <c r="BH454">
        <v>29.5</v>
      </c>
      <c r="BI454">
        <v>29.5</v>
      </c>
      <c r="BJ454">
        <v>29.5</v>
      </c>
      <c r="BK454">
        <v>29.5</v>
      </c>
      <c r="BL454">
        <v>29.5</v>
      </c>
      <c r="BM454">
        <v>29.5</v>
      </c>
      <c r="BN454">
        <v>29.5</v>
      </c>
      <c r="BO454">
        <v>0</v>
      </c>
      <c r="BP454">
        <v>0</v>
      </c>
      <c r="BQ454">
        <v>9</v>
      </c>
      <c r="BR454">
        <v>2</v>
      </c>
      <c r="BS454">
        <v>35</v>
      </c>
      <c r="BT454">
        <v>66</v>
      </c>
    </row>
    <row r="455" spans="1:72" x14ac:dyDescent="0.25">
      <c r="A455">
        <v>644</v>
      </c>
      <c r="B455" t="s">
        <v>628</v>
      </c>
      <c r="C455">
        <v>0</v>
      </c>
      <c r="D455">
        <v>0</v>
      </c>
      <c r="E455">
        <v>0</v>
      </c>
      <c r="F455">
        <v>0</v>
      </c>
      <c r="G455">
        <v>0</v>
      </c>
      <c r="H455">
        <v>0</v>
      </c>
      <c r="I455">
        <v>0</v>
      </c>
      <c r="J455">
        <v>0</v>
      </c>
      <c r="K455">
        <v>0</v>
      </c>
      <c r="L455">
        <v>0</v>
      </c>
      <c r="M455">
        <v>0</v>
      </c>
      <c r="N455">
        <v>0</v>
      </c>
      <c r="O455">
        <v>0</v>
      </c>
      <c r="P455">
        <v>0</v>
      </c>
      <c r="Q455">
        <v>0</v>
      </c>
      <c r="R455">
        <v>0</v>
      </c>
      <c r="S455">
        <v>6.91</v>
      </c>
      <c r="T455">
        <v>25</v>
      </c>
      <c r="U455">
        <v>18.079999999999998</v>
      </c>
      <c r="V455">
        <v>6.27</v>
      </c>
      <c r="W455">
        <v>2.4500000000000002</v>
      </c>
      <c r="X455">
        <v>2.79</v>
      </c>
      <c r="Y455">
        <v>0</v>
      </c>
      <c r="Z455">
        <v>0</v>
      </c>
      <c r="AA455">
        <v>0</v>
      </c>
      <c r="AB455">
        <v>0</v>
      </c>
      <c r="AC455">
        <v>0</v>
      </c>
      <c r="AD455">
        <v>0</v>
      </c>
      <c r="AE455">
        <v>0</v>
      </c>
      <c r="AF455">
        <v>0</v>
      </c>
      <c r="AG455">
        <v>0</v>
      </c>
      <c r="AH455">
        <v>0</v>
      </c>
      <c r="AI455">
        <v>0</v>
      </c>
      <c r="AJ455">
        <v>0</v>
      </c>
      <c r="AK455">
        <v>0</v>
      </c>
      <c r="AL455">
        <v>0</v>
      </c>
      <c r="AM455">
        <v>0</v>
      </c>
      <c r="AN455">
        <v>0</v>
      </c>
      <c r="AO455">
        <v>0</v>
      </c>
      <c r="AP455">
        <v>0</v>
      </c>
      <c r="AQ455">
        <v>5</v>
      </c>
      <c r="AR455">
        <v>5</v>
      </c>
      <c r="AS455">
        <v>5</v>
      </c>
      <c r="AT455">
        <v>5</v>
      </c>
      <c r="AU455">
        <v>5</v>
      </c>
      <c r="AV455">
        <v>5</v>
      </c>
      <c r="AW455">
        <v>5</v>
      </c>
      <c r="AX455">
        <v>5</v>
      </c>
      <c r="AY455">
        <v>97.09</v>
      </c>
      <c r="AZ455">
        <v>79</v>
      </c>
      <c r="BA455">
        <v>85.92</v>
      </c>
      <c r="BB455">
        <v>97.73</v>
      </c>
      <c r="BC455">
        <v>101.55</v>
      </c>
      <c r="BD455">
        <v>101.21</v>
      </c>
      <c r="BE455">
        <v>104</v>
      </c>
      <c r="BF455">
        <v>104</v>
      </c>
      <c r="BG455">
        <v>30</v>
      </c>
      <c r="BH455">
        <v>30</v>
      </c>
      <c r="BI455">
        <v>30</v>
      </c>
      <c r="BJ455">
        <v>30</v>
      </c>
      <c r="BK455">
        <v>30</v>
      </c>
      <c r="BL455">
        <v>30</v>
      </c>
      <c r="BM455">
        <v>30</v>
      </c>
      <c r="BN455">
        <v>30</v>
      </c>
      <c r="BO455">
        <v>0</v>
      </c>
      <c r="BP455">
        <v>0</v>
      </c>
      <c r="BQ455">
        <v>4</v>
      </c>
      <c r="BR455">
        <v>0</v>
      </c>
      <c r="BS455">
        <v>67</v>
      </c>
      <c r="BT455">
        <v>67</v>
      </c>
    </row>
    <row r="456" spans="1:72" x14ac:dyDescent="0.25">
      <c r="A456">
        <v>645</v>
      </c>
      <c r="B456" t="s">
        <v>629</v>
      </c>
      <c r="C456">
        <v>0</v>
      </c>
      <c r="D456">
        <v>0</v>
      </c>
      <c r="E456">
        <v>0</v>
      </c>
      <c r="F456">
        <v>0</v>
      </c>
      <c r="G456">
        <v>0</v>
      </c>
      <c r="H456">
        <v>0</v>
      </c>
      <c r="I456">
        <v>0</v>
      </c>
      <c r="J456">
        <v>0</v>
      </c>
      <c r="K456">
        <v>0</v>
      </c>
      <c r="L456">
        <v>0</v>
      </c>
      <c r="M456">
        <v>0</v>
      </c>
      <c r="N456">
        <v>0</v>
      </c>
      <c r="O456">
        <v>0</v>
      </c>
      <c r="P456">
        <v>0</v>
      </c>
      <c r="Q456">
        <v>0</v>
      </c>
      <c r="R456">
        <v>0</v>
      </c>
      <c r="S456">
        <v>25</v>
      </c>
      <c r="T456">
        <v>25</v>
      </c>
      <c r="U456">
        <v>25</v>
      </c>
      <c r="V456">
        <v>25</v>
      </c>
      <c r="W456">
        <v>0</v>
      </c>
      <c r="X456">
        <v>0</v>
      </c>
      <c r="Y456">
        <v>0</v>
      </c>
      <c r="Z456">
        <v>0</v>
      </c>
      <c r="AA456">
        <v>0</v>
      </c>
      <c r="AB456">
        <v>0</v>
      </c>
      <c r="AC456">
        <v>0</v>
      </c>
      <c r="AD456">
        <v>0</v>
      </c>
      <c r="AE456">
        <v>0</v>
      </c>
      <c r="AF456">
        <v>0</v>
      </c>
      <c r="AG456">
        <v>0</v>
      </c>
      <c r="AH456">
        <v>0</v>
      </c>
      <c r="AI456">
        <v>0</v>
      </c>
      <c r="AJ456">
        <v>0</v>
      </c>
      <c r="AK456">
        <v>0</v>
      </c>
      <c r="AL456">
        <v>0</v>
      </c>
      <c r="AM456">
        <v>0</v>
      </c>
      <c r="AN456">
        <v>0</v>
      </c>
      <c r="AO456">
        <v>0</v>
      </c>
      <c r="AP456">
        <v>0</v>
      </c>
      <c r="AQ456">
        <v>5</v>
      </c>
      <c r="AR456">
        <v>5</v>
      </c>
      <c r="AS456">
        <v>5</v>
      </c>
      <c r="AT456">
        <v>5</v>
      </c>
      <c r="AU456">
        <v>5</v>
      </c>
      <c r="AV456">
        <v>5</v>
      </c>
      <c r="AW456">
        <v>5</v>
      </c>
      <c r="AX456">
        <v>5</v>
      </c>
      <c r="AY456">
        <v>81</v>
      </c>
      <c r="AZ456">
        <v>81</v>
      </c>
      <c r="BA456">
        <v>81</v>
      </c>
      <c r="BB456">
        <v>81</v>
      </c>
      <c r="BC456">
        <v>106</v>
      </c>
      <c r="BD456">
        <v>106</v>
      </c>
      <c r="BE456">
        <v>106</v>
      </c>
      <c r="BF456">
        <v>106</v>
      </c>
      <c r="BG456">
        <v>35</v>
      </c>
      <c r="BH456">
        <v>35</v>
      </c>
      <c r="BI456">
        <v>35</v>
      </c>
      <c r="BJ456">
        <v>35</v>
      </c>
      <c r="BK456">
        <v>35</v>
      </c>
      <c r="BL456">
        <v>35</v>
      </c>
      <c r="BM456">
        <v>35</v>
      </c>
      <c r="BN456">
        <v>35</v>
      </c>
      <c r="BO456">
        <v>0</v>
      </c>
      <c r="BP456">
        <v>0</v>
      </c>
      <c r="BQ456">
        <v>6</v>
      </c>
      <c r="BR456">
        <v>5</v>
      </c>
      <c r="BS456">
        <v>67</v>
      </c>
      <c r="BT456">
        <v>67</v>
      </c>
    </row>
    <row r="457" spans="1:72" x14ac:dyDescent="0.25">
      <c r="A457">
        <v>646</v>
      </c>
      <c r="B457" t="s">
        <v>630</v>
      </c>
      <c r="C457">
        <v>0</v>
      </c>
      <c r="D457">
        <v>0</v>
      </c>
      <c r="E457">
        <v>0</v>
      </c>
      <c r="F457">
        <v>0</v>
      </c>
      <c r="G457">
        <v>0</v>
      </c>
      <c r="H457">
        <v>0</v>
      </c>
      <c r="I457">
        <v>0</v>
      </c>
      <c r="J457">
        <v>0</v>
      </c>
      <c r="K457">
        <v>0</v>
      </c>
      <c r="L457">
        <v>0</v>
      </c>
      <c r="M457">
        <v>0</v>
      </c>
      <c r="N457">
        <v>0</v>
      </c>
      <c r="O457">
        <v>0</v>
      </c>
      <c r="P457">
        <v>0</v>
      </c>
      <c r="Q457">
        <v>0</v>
      </c>
      <c r="R457">
        <v>0</v>
      </c>
      <c r="S457">
        <v>3.49</v>
      </c>
      <c r="T457">
        <v>8.74</v>
      </c>
      <c r="U457">
        <v>4.1900000000000004</v>
      </c>
      <c r="V457">
        <v>25</v>
      </c>
      <c r="W457">
        <v>7.89</v>
      </c>
      <c r="X457">
        <v>6.58</v>
      </c>
      <c r="Y457">
        <v>0</v>
      </c>
      <c r="Z457">
        <v>0</v>
      </c>
      <c r="AA457">
        <v>0</v>
      </c>
      <c r="AB457">
        <v>0</v>
      </c>
      <c r="AC457">
        <v>0</v>
      </c>
      <c r="AD457">
        <v>0</v>
      </c>
      <c r="AE457">
        <v>0</v>
      </c>
      <c r="AF457">
        <v>0</v>
      </c>
      <c r="AG457">
        <v>0</v>
      </c>
      <c r="AH457">
        <v>0</v>
      </c>
      <c r="AI457">
        <v>0</v>
      </c>
      <c r="AJ457">
        <v>0</v>
      </c>
      <c r="AK457">
        <v>0</v>
      </c>
      <c r="AL457">
        <v>0</v>
      </c>
      <c r="AM457">
        <v>0</v>
      </c>
      <c r="AN457">
        <v>0</v>
      </c>
      <c r="AO457">
        <v>0</v>
      </c>
      <c r="AP457">
        <v>0</v>
      </c>
      <c r="AQ457">
        <v>5</v>
      </c>
      <c r="AR457">
        <v>5</v>
      </c>
      <c r="AS457">
        <v>5</v>
      </c>
      <c r="AT457">
        <v>5</v>
      </c>
      <c r="AU457">
        <v>5</v>
      </c>
      <c r="AV457">
        <v>5</v>
      </c>
      <c r="AW457">
        <v>5</v>
      </c>
      <c r="AX457">
        <v>5</v>
      </c>
      <c r="AY457">
        <v>102.51</v>
      </c>
      <c r="AZ457">
        <v>97.26</v>
      </c>
      <c r="BA457">
        <v>101.81</v>
      </c>
      <c r="BB457">
        <v>81</v>
      </c>
      <c r="BC457">
        <v>98.11</v>
      </c>
      <c r="BD457">
        <v>99.42</v>
      </c>
      <c r="BE457">
        <v>106</v>
      </c>
      <c r="BF457">
        <v>106</v>
      </c>
      <c r="BG457">
        <v>30</v>
      </c>
      <c r="BH457">
        <v>30</v>
      </c>
      <c r="BI457">
        <v>30</v>
      </c>
      <c r="BJ457">
        <v>30</v>
      </c>
      <c r="BK457">
        <v>30</v>
      </c>
      <c r="BL457">
        <v>30</v>
      </c>
      <c r="BM457">
        <v>30</v>
      </c>
      <c r="BN457">
        <v>30</v>
      </c>
      <c r="BO457">
        <v>0</v>
      </c>
      <c r="BP457">
        <v>0</v>
      </c>
      <c r="BQ457">
        <v>6</v>
      </c>
      <c r="BR457">
        <v>0</v>
      </c>
      <c r="BS457">
        <v>67</v>
      </c>
      <c r="BT457">
        <v>67</v>
      </c>
    </row>
    <row r="458" spans="1:72" x14ac:dyDescent="0.25">
      <c r="A458">
        <v>647</v>
      </c>
      <c r="B458" t="s">
        <v>631</v>
      </c>
      <c r="C458">
        <v>0</v>
      </c>
      <c r="D458">
        <v>0</v>
      </c>
      <c r="E458">
        <v>0</v>
      </c>
      <c r="F458">
        <v>0</v>
      </c>
      <c r="G458">
        <v>0</v>
      </c>
      <c r="H458">
        <v>0</v>
      </c>
      <c r="I458">
        <v>0</v>
      </c>
      <c r="J458">
        <v>0</v>
      </c>
      <c r="K458">
        <v>0</v>
      </c>
      <c r="L458">
        <v>0</v>
      </c>
      <c r="M458">
        <v>0</v>
      </c>
      <c r="N458">
        <v>0</v>
      </c>
      <c r="O458">
        <v>0</v>
      </c>
      <c r="P458">
        <v>0</v>
      </c>
      <c r="Q458">
        <v>0</v>
      </c>
      <c r="R458">
        <v>0</v>
      </c>
      <c r="S458">
        <v>25</v>
      </c>
      <c r="T458">
        <v>25</v>
      </c>
      <c r="U458">
        <v>25</v>
      </c>
      <c r="V458">
        <v>25</v>
      </c>
      <c r="W458">
        <v>25</v>
      </c>
      <c r="X458">
        <v>15.01</v>
      </c>
      <c r="Y458">
        <v>0</v>
      </c>
      <c r="Z458">
        <v>0</v>
      </c>
      <c r="AA458">
        <v>0</v>
      </c>
      <c r="AB458">
        <v>0</v>
      </c>
      <c r="AC458">
        <v>0</v>
      </c>
      <c r="AD458">
        <v>0</v>
      </c>
      <c r="AE458">
        <v>0</v>
      </c>
      <c r="AF458">
        <v>0</v>
      </c>
      <c r="AG458">
        <v>0</v>
      </c>
      <c r="AH458">
        <v>0</v>
      </c>
      <c r="AI458">
        <v>0</v>
      </c>
      <c r="AJ458">
        <v>0</v>
      </c>
      <c r="AK458">
        <v>0</v>
      </c>
      <c r="AL458">
        <v>0</v>
      </c>
      <c r="AM458">
        <v>0</v>
      </c>
      <c r="AN458">
        <v>0</v>
      </c>
      <c r="AO458">
        <v>0</v>
      </c>
      <c r="AP458">
        <v>0</v>
      </c>
      <c r="AQ458">
        <v>5</v>
      </c>
      <c r="AR458">
        <v>5</v>
      </c>
      <c r="AS458">
        <v>5</v>
      </c>
      <c r="AT458">
        <v>5</v>
      </c>
      <c r="AU458">
        <v>5</v>
      </c>
      <c r="AV458">
        <v>5</v>
      </c>
      <c r="AW458">
        <v>5</v>
      </c>
      <c r="AX458">
        <v>5</v>
      </c>
      <c r="AY458">
        <v>93</v>
      </c>
      <c r="AZ458">
        <v>93</v>
      </c>
      <c r="BA458">
        <v>93</v>
      </c>
      <c r="BB458">
        <v>93</v>
      </c>
      <c r="BC458">
        <v>93</v>
      </c>
      <c r="BD458">
        <v>102.99</v>
      </c>
      <c r="BE458">
        <v>118</v>
      </c>
      <c r="BF458">
        <v>118</v>
      </c>
      <c r="BG458">
        <v>30</v>
      </c>
      <c r="BH458">
        <v>30</v>
      </c>
      <c r="BI458">
        <v>30</v>
      </c>
      <c r="BJ458">
        <v>30</v>
      </c>
      <c r="BK458">
        <v>30</v>
      </c>
      <c r="BL458">
        <v>30</v>
      </c>
      <c r="BM458">
        <v>30</v>
      </c>
      <c r="BN458">
        <v>30</v>
      </c>
      <c r="BO458">
        <v>0</v>
      </c>
      <c r="BP458">
        <v>0</v>
      </c>
      <c r="BQ458">
        <v>18</v>
      </c>
      <c r="BR458">
        <v>0</v>
      </c>
      <c r="BS458">
        <v>67</v>
      </c>
      <c r="BT458">
        <v>67</v>
      </c>
    </row>
    <row r="459" spans="1:72" x14ac:dyDescent="0.25">
      <c r="A459">
        <v>648</v>
      </c>
      <c r="B459" t="s">
        <v>632</v>
      </c>
      <c r="C459">
        <v>0</v>
      </c>
      <c r="D459">
        <v>0</v>
      </c>
      <c r="E459">
        <v>0</v>
      </c>
      <c r="F459">
        <v>0</v>
      </c>
      <c r="G459">
        <v>0</v>
      </c>
      <c r="H459">
        <v>0</v>
      </c>
      <c r="I459">
        <v>0</v>
      </c>
      <c r="J459">
        <v>0</v>
      </c>
      <c r="K459">
        <v>0</v>
      </c>
      <c r="L459">
        <v>0</v>
      </c>
      <c r="M459">
        <v>0</v>
      </c>
      <c r="N459">
        <v>0</v>
      </c>
      <c r="O459">
        <v>0</v>
      </c>
      <c r="P459">
        <v>0</v>
      </c>
      <c r="Q459">
        <v>0</v>
      </c>
      <c r="R459">
        <v>0</v>
      </c>
      <c r="S459">
        <v>0</v>
      </c>
      <c r="T459">
        <v>0</v>
      </c>
      <c r="U459">
        <v>0</v>
      </c>
      <c r="V459">
        <v>0</v>
      </c>
      <c r="W459">
        <v>0</v>
      </c>
      <c r="X459">
        <v>0</v>
      </c>
      <c r="Y459">
        <v>0</v>
      </c>
      <c r="Z459">
        <v>0</v>
      </c>
      <c r="AA459">
        <v>0</v>
      </c>
      <c r="AB459">
        <v>0</v>
      </c>
      <c r="AC459">
        <v>0</v>
      </c>
      <c r="AD459">
        <v>0</v>
      </c>
      <c r="AE459">
        <v>0</v>
      </c>
      <c r="AF459">
        <v>0</v>
      </c>
      <c r="AG459">
        <v>0</v>
      </c>
      <c r="AH459">
        <v>0</v>
      </c>
      <c r="AI459">
        <v>0</v>
      </c>
      <c r="AJ459">
        <v>0</v>
      </c>
      <c r="AK459">
        <v>0</v>
      </c>
      <c r="AL459">
        <v>0</v>
      </c>
      <c r="AM459">
        <v>0</v>
      </c>
      <c r="AN459">
        <v>0</v>
      </c>
      <c r="AO459">
        <v>0</v>
      </c>
      <c r="AP459">
        <v>0</v>
      </c>
      <c r="AQ459">
        <v>0</v>
      </c>
      <c r="AR459">
        <v>0</v>
      </c>
      <c r="AS459">
        <v>0</v>
      </c>
      <c r="AT459">
        <v>0</v>
      </c>
      <c r="AU459">
        <v>0</v>
      </c>
      <c r="AV459">
        <v>0</v>
      </c>
      <c r="AW459">
        <v>0</v>
      </c>
      <c r="AX459">
        <v>0</v>
      </c>
      <c r="AY459">
        <v>72</v>
      </c>
      <c r="AZ459">
        <v>72</v>
      </c>
      <c r="BA459">
        <v>72</v>
      </c>
      <c r="BB459">
        <v>72</v>
      </c>
      <c r="BC459">
        <v>72</v>
      </c>
      <c r="BD459">
        <v>72</v>
      </c>
      <c r="BE459">
        <v>72</v>
      </c>
      <c r="BF459">
        <v>72</v>
      </c>
      <c r="BG459">
        <v>6</v>
      </c>
      <c r="BH459">
        <v>6</v>
      </c>
      <c r="BI459">
        <v>6</v>
      </c>
      <c r="BJ459">
        <v>6</v>
      </c>
      <c r="BK459">
        <v>6</v>
      </c>
      <c r="BL459">
        <v>6</v>
      </c>
      <c r="BM459">
        <v>6</v>
      </c>
      <c r="BN459">
        <v>6</v>
      </c>
      <c r="BO459">
        <v>0</v>
      </c>
      <c r="BP459">
        <v>0</v>
      </c>
      <c r="BQ459">
        <v>12</v>
      </c>
      <c r="BR459">
        <v>6</v>
      </c>
      <c r="BS459">
        <v>68</v>
      </c>
      <c r="BT459">
        <v>68</v>
      </c>
    </row>
    <row r="460" spans="1:72" x14ac:dyDescent="0.25">
      <c r="A460">
        <v>649</v>
      </c>
      <c r="B460" t="s">
        <v>633</v>
      </c>
      <c r="C460">
        <v>0.56000000000000005</v>
      </c>
      <c r="D460">
        <v>0</v>
      </c>
      <c r="E460">
        <v>0.48</v>
      </c>
      <c r="F460">
        <v>0.92</v>
      </c>
      <c r="G460">
        <v>0</v>
      </c>
      <c r="H460">
        <v>0.01</v>
      </c>
      <c r="I460">
        <v>0</v>
      </c>
      <c r="J460">
        <v>0.75</v>
      </c>
      <c r="K460">
        <v>0</v>
      </c>
      <c r="L460">
        <v>0</v>
      </c>
      <c r="M460">
        <v>0</v>
      </c>
      <c r="N460">
        <v>0</v>
      </c>
      <c r="O460">
        <v>0</v>
      </c>
      <c r="P460">
        <v>0</v>
      </c>
      <c r="Q460">
        <v>0</v>
      </c>
      <c r="R460">
        <v>0</v>
      </c>
      <c r="S460">
        <v>0</v>
      </c>
      <c r="T460">
        <v>0</v>
      </c>
      <c r="U460">
        <v>0</v>
      </c>
      <c r="V460">
        <v>0</v>
      </c>
      <c r="W460">
        <v>0</v>
      </c>
      <c r="X460">
        <v>0</v>
      </c>
      <c r="Y460">
        <v>0</v>
      </c>
      <c r="Z460">
        <v>0</v>
      </c>
      <c r="AA460">
        <v>0</v>
      </c>
      <c r="AB460">
        <v>0</v>
      </c>
      <c r="AC460">
        <v>0</v>
      </c>
      <c r="AD460">
        <v>0</v>
      </c>
      <c r="AE460">
        <v>0</v>
      </c>
      <c r="AF460">
        <v>0</v>
      </c>
      <c r="AG460">
        <v>0</v>
      </c>
      <c r="AH460">
        <v>0</v>
      </c>
      <c r="AI460">
        <v>108.44</v>
      </c>
      <c r="AJ460">
        <v>109</v>
      </c>
      <c r="AK460">
        <v>108.52</v>
      </c>
      <c r="AL460">
        <v>108.08</v>
      </c>
      <c r="AM460">
        <v>109</v>
      </c>
      <c r="AN460">
        <v>108.99</v>
      </c>
      <c r="AO460">
        <v>109</v>
      </c>
      <c r="AP460">
        <v>108.25</v>
      </c>
      <c r="AQ460">
        <v>37.5</v>
      </c>
      <c r="AR460">
        <v>37.5</v>
      </c>
      <c r="AS460">
        <v>37.5</v>
      </c>
      <c r="AT460">
        <v>37.5</v>
      </c>
      <c r="AU460">
        <v>37.5</v>
      </c>
      <c r="AV460">
        <v>37.5</v>
      </c>
      <c r="AW460">
        <v>37.5</v>
      </c>
      <c r="AX460">
        <v>37.5</v>
      </c>
      <c r="AY460">
        <v>5</v>
      </c>
      <c r="AZ460">
        <v>5</v>
      </c>
      <c r="BA460">
        <v>5</v>
      </c>
      <c r="BB460">
        <v>5</v>
      </c>
      <c r="BC460">
        <v>5</v>
      </c>
      <c r="BD460">
        <v>5</v>
      </c>
      <c r="BE460">
        <v>5</v>
      </c>
      <c r="BF460">
        <v>5</v>
      </c>
      <c r="BG460">
        <v>100</v>
      </c>
      <c r="BH460">
        <v>100</v>
      </c>
      <c r="BI460">
        <v>100</v>
      </c>
      <c r="BJ460">
        <v>100</v>
      </c>
      <c r="BK460">
        <v>100</v>
      </c>
      <c r="BL460">
        <v>100</v>
      </c>
      <c r="BM460">
        <v>100</v>
      </c>
      <c r="BN460">
        <v>100</v>
      </c>
      <c r="BO460">
        <v>9</v>
      </c>
      <c r="BP460">
        <v>0</v>
      </c>
      <c r="BQ460">
        <v>0</v>
      </c>
      <c r="BR460">
        <v>0</v>
      </c>
      <c r="BS460">
        <v>42</v>
      </c>
      <c r="BT460">
        <v>69</v>
      </c>
    </row>
    <row r="461" spans="1:72" x14ac:dyDescent="0.25">
      <c r="A461">
        <v>650</v>
      </c>
      <c r="B461" t="s">
        <v>634</v>
      </c>
      <c r="C461">
        <v>0</v>
      </c>
      <c r="D461">
        <v>0</v>
      </c>
      <c r="E461">
        <v>0</v>
      </c>
      <c r="F461">
        <v>0</v>
      </c>
      <c r="G461">
        <v>0</v>
      </c>
      <c r="H461">
        <v>0</v>
      </c>
      <c r="I461">
        <v>0</v>
      </c>
      <c r="J461">
        <v>0</v>
      </c>
      <c r="K461">
        <v>0</v>
      </c>
      <c r="L461">
        <v>0</v>
      </c>
      <c r="M461">
        <v>0</v>
      </c>
      <c r="N461">
        <v>0</v>
      </c>
      <c r="O461">
        <v>0</v>
      </c>
      <c r="P461">
        <v>0</v>
      </c>
      <c r="Q461">
        <v>0</v>
      </c>
      <c r="R461">
        <v>0</v>
      </c>
      <c r="S461">
        <v>0</v>
      </c>
      <c r="T461">
        <v>0</v>
      </c>
      <c r="U461">
        <v>0</v>
      </c>
      <c r="V461">
        <v>0</v>
      </c>
      <c r="W461">
        <v>0</v>
      </c>
      <c r="X461">
        <v>0</v>
      </c>
      <c r="Y461">
        <v>0</v>
      </c>
      <c r="Z461">
        <v>0</v>
      </c>
      <c r="AA461">
        <v>0</v>
      </c>
      <c r="AB461">
        <v>0</v>
      </c>
      <c r="AC461">
        <v>0</v>
      </c>
      <c r="AD461">
        <v>0</v>
      </c>
      <c r="AE461">
        <v>0</v>
      </c>
      <c r="AF461">
        <v>0</v>
      </c>
      <c r="AG461">
        <v>0</v>
      </c>
      <c r="AH461">
        <v>0</v>
      </c>
      <c r="AI461">
        <v>102</v>
      </c>
      <c r="AJ461">
        <v>102</v>
      </c>
      <c r="AK461">
        <v>102</v>
      </c>
      <c r="AL461">
        <v>102</v>
      </c>
      <c r="AM461">
        <v>102</v>
      </c>
      <c r="AN461">
        <v>102</v>
      </c>
      <c r="AO461">
        <v>102</v>
      </c>
      <c r="AP461">
        <v>102</v>
      </c>
      <c r="AQ461">
        <v>37.5</v>
      </c>
      <c r="AR461">
        <v>37.5</v>
      </c>
      <c r="AS461">
        <v>37.5</v>
      </c>
      <c r="AT461">
        <v>37.5</v>
      </c>
      <c r="AU461">
        <v>37.5</v>
      </c>
      <c r="AV461">
        <v>37.5</v>
      </c>
      <c r="AW461">
        <v>37.5</v>
      </c>
      <c r="AX461">
        <v>37.5</v>
      </c>
      <c r="AY461">
        <v>7</v>
      </c>
      <c r="AZ461">
        <v>7</v>
      </c>
      <c r="BA461">
        <v>7</v>
      </c>
      <c r="BB461">
        <v>7</v>
      </c>
      <c r="BC461">
        <v>7</v>
      </c>
      <c r="BD461">
        <v>7</v>
      </c>
      <c r="BE461">
        <v>7</v>
      </c>
      <c r="BF461">
        <v>7</v>
      </c>
      <c r="BG461">
        <v>100</v>
      </c>
      <c r="BH461">
        <v>100</v>
      </c>
      <c r="BI461">
        <v>100</v>
      </c>
      <c r="BJ461">
        <v>100</v>
      </c>
      <c r="BK461">
        <v>100</v>
      </c>
      <c r="BL461">
        <v>100</v>
      </c>
      <c r="BM461">
        <v>100</v>
      </c>
      <c r="BN461">
        <v>100</v>
      </c>
      <c r="BO461">
        <v>2</v>
      </c>
      <c r="BP461">
        <v>0</v>
      </c>
      <c r="BQ461">
        <v>2</v>
      </c>
      <c r="BR461">
        <v>0</v>
      </c>
      <c r="BS461">
        <v>42</v>
      </c>
      <c r="BT461">
        <v>69</v>
      </c>
    </row>
    <row r="462" spans="1:72" x14ac:dyDescent="0.25">
      <c r="A462">
        <v>651</v>
      </c>
      <c r="B462" t="s">
        <v>635</v>
      </c>
      <c r="C462">
        <v>0</v>
      </c>
      <c r="D462">
        <v>0.24</v>
      </c>
      <c r="E462">
        <v>0</v>
      </c>
      <c r="F462">
        <v>0</v>
      </c>
      <c r="G462">
        <v>0</v>
      </c>
      <c r="H462">
        <v>0</v>
      </c>
      <c r="I462">
        <v>0</v>
      </c>
      <c r="J462">
        <v>0</v>
      </c>
      <c r="K462">
        <v>0</v>
      </c>
      <c r="L462">
        <v>0</v>
      </c>
      <c r="M462">
        <v>0</v>
      </c>
      <c r="N462">
        <v>0</v>
      </c>
      <c r="O462">
        <v>0</v>
      </c>
      <c r="P462">
        <v>0</v>
      </c>
      <c r="Q462">
        <v>0</v>
      </c>
      <c r="R462">
        <v>0</v>
      </c>
      <c r="S462">
        <v>0</v>
      </c>
      <c r="T462">
        <v>0</v>
      </c>
      <c r="U462">
        <v>0</v>
      </c>
      <c r="V462">
        <v>0</v>
      </c>
      <c r="W462">
        <v>0</v>
      </c>
      <c r="X462">
        <v>0</v>
      </c>
      <c r="Y462">
        <v>0</v>
      </c>
      <c r="Z462">
        <v>0</v>
      </c>
      <c r="AA462">
        <v>0</v>
      </c>
      <c r="AB462">
        <v>0</v>
      </c>
      <c r="AC462">
        <v>0</v>
      </c>
      <c r="AD462">
        <v>0</v>
      </c>
      <c r="AE462">
        <v>0</v>
      </c>
      <c r="AF462">
        <v>0</v>
      </c>
      <c r="AG462">
        <v>0</v>
      </c>
      <c r="AH462">
        <v>0</v>
      </c>
      <c r="AI462">
        <v>100</v>
      </c>
      <c r="AJ462">
        <v>99.76</v>
      </c>
      <c r="AK462">
        <v>100</v>
      </c>
      <c r="AL462">
        <v>100</v>
      </c>
      <c r="AM462">
        <v>100</v>
      </c>
      <c r="AN462">
        <v>100</v>
      </c>
      <c r="AO462">
        <v>100</v>
      </c>
      <c r="AP462">
        <v>100</v>
      </c>
      <c r="AQ462">
        <v>37.5</v>
      </c>
      <c r="AR462">
        <v>37.5</v>
      </c>
      <c r="AS462">
        <v>37.5</v>
      </c>
      <c r="AT462">
        <v>37.5</v>
      </c>
      <c r="AU462">
        <v>37.5</v>
      </c>
      <c r="AV462">
        <v>37.5</v>
      </c>
      <c r="AW462">
        <v>37.5</v>
      </c>
      <c r="AX462">
        <v>37.5</v>
      </c>
      <c r="AY462">
        <v>5</v>
      </c>
      <c r="AZ462">
        <v>5</v>
      </c>
      <c r="BA462">
        <v>5</v>
      </c>
      <c r="BB462">
        <v>5</v>
      </c>
      <c r="BC462">
        <v>5</v>
      </c>
      <c r="BD462">
        <v>5</v>
      </c>
      <c r="BE462">
        <v>5</v>
      </c>
      <c r="BF462">
        <v>5</v>
      </c>
      <c r="BG462">
        <v>100</v>
      </c>
      <c r="BH462">
        <v>100</v>
      </c>
      <c r="BI462">
        <v>100</v>
      </c>
      <c r="BJ462">
        <v>100</v>
      </c>
      <c r="BK462">
        <v>100</v>
      </c>
      <c r="BL462">
        <v>100</v>
      </c>
      <c r="BM462">
        <v>100</v>
      </c>
      <c r="BN462">
        <v>100</v>
      </c>
      <c r="BO462">
        <v>0</v>
      </c>
      <c r="BP462">
        <v>0</v>
      </c>
      <c r="BQ462">
        <v>0</v>
      </c>
      <c r="BR462">
        <v>0</v>
      </c>
      <c r="BS462">
        <v>42</v>
      </c>
      <c r="BT462">
        <v>69</v>
      </c>
    </row>
    <row r="463" spans="1:72" x14ac:dyDescent="0.25">
      <c r="A463">
        <v>652</v>
      </c>
      <c r="B463" t="s">
        <v>636</v>
      </c>
      <c r="C463">
        <v>0</v>
      </c>
      <c r="D463">
        <v>0</v>
      </c>
      <c r="E463">
        <v>0</v>
      </c>
      <c r="F463">
        <v>0</v>
      </c>
      <c r="G463">
        <v>0</v>
      </c>
      <c r="H463">
        <v>0</v>
      </c>
      <c r="I463">
        <v>0</v>
      </c>
      <c r="J463">
        <v>0</v>
      </c>
      <c r="K463">
        <v>0</v>
      </c>
      <c r="L463">
        <v>0</v>
      </c>
      <c r="M463">
        <v>0</v>
      </c>
      <c r="N463">
        <v>0</v>
      </c>
      <c r="O463">
        <v>0</v>
      </c>
      <c r="P463">
        <v>0</v>
      </c>
      <c r="Q463">
        <v>0</v>
      </c>
      <c r="R463">
        <v>0</v>
      </c>
      <c r="S463">
        <v>0</v>
      </c>
      <c r="T463">
        <v>0</v>
      </c>
      <c r="U463">
        <v>0</v>
      </c>
      <c r="V463">
        <v>0</v>
      </c>
      <c r="W463">
        <v>0</v>
      </c>
      <c r="X463">
        <v>0</v>
      </c>
      <c r="Y463">
        <v>0</v>
      </c>
      <c r="Z463">
        <v>0</v>
      </c>
      <c r="AA463">
        <v>0</v>
      </c>
      <c r="AB463">
        <v>0</v>
      </c>
      <c r="AC463">
        <v>0</v>
      </c>
      <c r="AD463">
        <v>0</v>
      </c>
      <c r="AE463">
        <v>0</v>
      </c>
      <c r="AF463">
        <v>0</v>
      </c>
      <c r="AG463">
        <v>0</v>
      </c>
      <c r="AH463">
        <v>0</v>
      </c>
      <c r="AI463">
        <v>100</v>
      </c>
      <c r="AJ463">
        <v>100</v>
      </c>
      <c r="AK463">
        <v>100</v>
      </c>
      <c r="AL463">
        <v>100</v>
      </c>
      <c r="AM463">
        <v>100</v>
      </c>
      <c r="AN463">
        <v>100</v>
      </c>
      <c r="AO463">
        <v>100</v>
      </c>
      <c r="AP463">
        <v>100</v>
      </c>
      <c r="AQ463">
        <v>39.5</v>
      </c>
      <c r="AR463">
        <v>39.5</v>
      </c>
      <c r="AS463">
        <v>39.5</v>
      </c>
      <c r="AT463">
        <v>39.5</v>
      </c>
      <c r="AU463">
        <v>39.5</v>
      </c>
      <c r="AV463">
        <v>39.5</v>
      </c>
      <c r="AW463">
        <v>39.5</v>
      </c>
      <c r="AX463">
        <v>39.5</v>
      </c>
      <c r="AY463">
        <v>5</v>
      </c>
      <c r="AZ463">
        <v>5</v>
      </c>
      <c r="BA463">
        <v>5</v>
      </c>
      <c r="BB463">
        <v>5</v>
      </c>
      <c r="BC463">
        <v>5</v>
      </c>
      <c r="BD463">
        <v>5</v>
      </c>
      <c r="BE463">
        <v>5</v>
      </c>
      <c r="BF463">
        <v>5</v>
      </c>
      <c r="BG463">
        <v>100</v>
      </c>
      <c r="BH463">
        <v>100</v>
      </c>
      <c r="BI463">
        <v>100</v>
      </c>
      <c r="BJ463">
        <v>100</v>
      </c>
      <c r="BK463">
        <v>100</v>
      </c>
      <c r="BL463">
        <v>100</v>
      </c>
      <c r="BM463">
        <v>100</v>
      </c>
      <c r="BN463">
        <v>100</v>
      </c>
      <c r="BO463">
        <v>0</v>
      </c>
      <c r="BP463">
        <v>2</v>
      </c>
      <c r="BQ463">
        <v>0</v>
      </c>
      <c r="BR463">
        <v>0</v>
      </c>
      <c r="BS463">
        <v>42</v>
      </c>
      <c r="BT463">
        <v>69</v>
      </c>
    </row>
    <row r="464" spans="1:72" x14ac:dyDescent="0.25">
      <c r="A464">
        <v>653</v>
      </c>
      <c r="B464" t="s">
        <v>637</v>
      </c>
      <c r="C464">
        <v>0</v>
      </c>
      <c r="D464">
        <v>0</v>
      </c>
      <c r="E464">
        <v>0</v>
      </c>
      <c r="F464">
        <v>0</v>
      </c>
      <c r="G464">
        <v>0</v>
      </c>
      <c r="H464">
        <v>0</v>
      </c>
      <c r="I464">
        <v>0</v>
      </c>
      <c r="J464">
        <v>0</v>
      </c>
      <c r="K464">
        <v>0</v>
      </c>
      <c r="L464">
        <v>0</v>
      </c>
      <c r="M464">
        <v>0</v>
      </c>
      <c r="N464">
        <v>0</v>
      </c>
      <c r="O464">
        <v>0</v>
      </c>
      <c r="P464">
        <v>0</v>
      </c>
      <c r="Q464">
        <v>0</v>
      </c>
      <c r="R464">
        <v>0</v>
      </c>
      <c r="S464">
        <v>0</v>
      </c>
      <c r="T464">
        <v>0</v>
      </c>
      <c r="U464">
        <v>0</v>
      </c>
      <c r="V464">
        <v>0</v>
      </c>
      <c r="W464">
        <v>0</v>
      </c>
      <c r="X464">
        <v>0</v>
      </c>
      <c r="Y464">
        <v>0</v>
      </c>
      <c r="Z464">
        <v>0</v>
      </c>
      <c r="AA464">
        <v>0</v>
      </c>
      <c r="AB464">
        <v>0</v>
      </c>
      <c r="AC464">
        <v>0</v>
      </c>
      <c r="AD464">
        <v>0</v>
      </c>
      <c r="AE464">
        <v>0</v>
      </c>
      <c r="AF464">
        <v>0</v>
      </c>
      <c r="AG464">
        <v>0</v>
      </c>
      <c r="AH464">
        <v>0</v>
      </c>
      <c r="AI464">
        <v>95</v>
      </c>
      <c r="AJ464">
        <v>95</v>
      </c>
      <c r="AK464">
        <v>95</v>
      </c>
      <c r="AL464">
        <v>95</v>
      </c>
      <c r="AM464">
        <v>95</v>
      </c>
      <c r="AN464">
        <v>95</v>
      </c>
      <c r="AO464">
        <v>95</v>
      </c>
      <c r="AP464">
        <v>95</v>
      </c>
      <c r="AQ464">
        <v>5</v>
      </c>
      <c r="AR464">
        <v>5</v>
      </c>
      <c r="AS464">
        <v>5</v>
      </c>
      <c r="AT464">
        <v>5</v>
      </c>
      <c r="AU464">
        <v>5</v>
      </c>
      <c r="AV464">
        <v>5</v>
      </c>
      <c r="AW464">
        <v>5</v>
      </c>
      <c r="AX464">
        <v>5</v>
      </c>
      <c r="AY464">
        <v>0</v>
      </c>
      <c r="AZ464">
        <v>0</v>
      </c>
      <c r="BA464">
        <v>0</v>
      </c>
      <c r="BB464">
        <v>0</v>
      </c>
      <c r="BC464">
        <v>0</v>
      </c>
      <c r="BD464">
        <v>0</v>
      </c>
      <c r="BE464">
        <v>0</v>
      </c>
      <c r="BF464">
        <v>0</v>
      </c>
      <c r="BG464">
        <v>60</v>
      </c>
      <c r="BH464">
        <v>60</v>
      </c>
      <c r="BI464">
        <v>60</v>
      </c>
      <c r="BJ464">
        <v>60</v>
      </c>
      <c r="BK464">
        <v>60</v>
      </c>
      <c r="BL464">
        <v>60</v>
      </c>
      <c r="BM464">
        <v>60</v>
      </c>
      <c r="BN464">
        <v>60</v>
      </c>
      <c r="BO464">
        <v>0</v>
      </c>
      <c r="BP464">
        <v>0</v>
      </c>
      <c r="BQ464">
        <v>0</v>
      </c>
      <c r="BR464">
        <v>0</v>
      </c>
      <c r="BS464">
        <v>31</v>
      </c>
      <c r="BT464">
        <v>9</v>
      </c>
    </row>
    <row r="465" spans="1:72" x14ac:dyDescent="0.25">
      <c r="A465">
        <v>654</v>
      </c>
      <c r="B465" t="s">
        <v>638</v>
      </c>
      <c r="C465">
        <v>7.39</v>
      </c>
      <c r="D465">
        <v>1.58</v>
      </c>
      <c r="E465">
        <v>3.97</v>
      </c>
      <c r="F465">
        <v>11.51</v>
      </c>
      <c r="G465">
        <v>2.4900000000000002</v>
      </c>
      <c r="H465">
        <v>7.52</v>
      </c>
      <c r="I465">
        <v>1.3</v>
      </c>
      <c r="J465">
        <v>3.71</v>
      </c>
      <c r="K465">
        <v>0</v>
      </c>
      <c r="L465">
        <v>0</v>
      </c>
      <c r="M465">
        <v>0</v>
      </c>
      <c r="N465">
        <v>0</v>
      </c>
      <c r="O465">
        <v>0</v>
      </c>
      <c r="P465">
        <v>0</v>
      </c>
      <c r="Q465">
        <v>0</v>
      </c>
      <c r="R465">
        <v>0.35</v>
      </c>
      <c r="S465">
        <v>1.49</v>
      </c>
      <c r="T465">
        <v>20.43</v>
      </c>
      <c r="U465">
        <v>2.71</v>
      </c>
      <c r="V465">
        <v>0.32</v>
      </c>
      <c r="W465">
        <v>0</v>
      </c>
      <c r="X465">
        <v>0</v>
      </c>
      <c r="Y465">
        <v>0</v>
      </c>
      <c r="Z465">
        <v>0</v>
      </c>
      <c r="AA465">
        <v>0</v>
      </c>
      <c r="AB465">
        <v>0</v>
      </c>
      <c r="AC465">
        <v>0</v>
      </c>
      <c r="AD465">
        <v>0</v>
      </c>
      <c r="AE465">
        <v>0</v>
      </c>
      <c r="AF465">
        <v>0</v>
      </c>
      <c r="AG465">
        <v>0</v>
      </c>
      <c r="AH465">
        <v>0</v>
      </c>
      <c r="AI465">
        <v>101.61</v>
      </c>
      <c r="AJ465">
        <v>107.42</v>
      </c>
      <c r="AK465">
        <v>105.03</v>
      </c>
      <c r="AL465">
        <v>97.49</v>
      </c>
      <c r="AM465">
        <v>106.51</v>
      </c>
      <c r="AN465">
        <v>101.48</v>
      </c>
      <c r="AO465">
        <v>107.7</v>
      </c>
      <c r="AP465">
        <v>105.29</v>
      </c>
      <c r="AQ465">
        <v>0</v>
      </c>
      <c r="AR465">
        <v>0</v>
      </c>
      <c r="AS465">
        <v>0</v>
      </c>
      <c r="AT465">
        <v>0</v>
      </c>
      <c r="AU465">
        <v>0</v>
      </c>
      <c r="AV465">
        <v>0</v>
      </c>
      <c r="AW465">
        <v>0</v>
      </c>
      <c r="AX465">
        <v>-0.35</v>
      </c>
      <c r="AY465">
        <v>88.51</v>
      </c>
      <c r="AZ465">
        <v>69.569999999999993</v>
      </c>
      <c r="BA465">
        <v>87.29</v>
      </c>
      <c r="BB465">
        <v>89.68</v>
      </c>
      <c r="BC465">
        <v>90</v>
      </c>
      <c r="BD465">
        <v>90</v>
      </c>
      <c r="BE465">
        <v>90</v>
      </c>
      <c r="BF465">
        <v>90</v>
      </c>
      <c r="BG465">
        <v>40</v>
      </c>
      <c r="BH465">
        <v>40</v>
      </c>
      <c r="BI465">
        <v>40</v>
      </c>
      <c r="BJ465">
        <v>40</v>
      </c>
      <c r="BK465">
        <v>40</v>
      </c>
      <c r="BL465">
        <v>40</v>
      </c>
      <c r="BM465">
        <v>40</v>
      </c>
      <c r="BN465">
        <v>40</v>
      </c>
      <c r="BO465">
        <v>9</v>
      </c>
      <c r="BP465">
        <v>0</v>
      </c>
      <c r="BQ465">
        <v>5</v>
      </c>
      <c r="BR465">
        <v>0</v>
      </c>
      <c r="BS465">
        <v>70</v>
      </c>
      <c r="BT465">
        <v>70</v>
      </c>
    </row>
    <row r="466" spans="1:72" x14ac:dyDescent="0.25">
      <c r="A466">
        <v>655</v>
      </c>
      <c r="B466" t="s">
        <v>639</v>
      </c>
      <c r="C466">
        <v>0.86</v>
      </c>
      <c r="D466">
        <v>10.78</v>
      </c>
      <c r="E466">
        <v>2.4</v>
      </c>
      <c r="F466">
        <v>1.78</v>
      </c>
      <c r="G466">
        <v>0</v>
      </c>
      <c r="H466">
        <v>1.17</v>
      </c>
      <c r="I466">
        <v>0</v>
      </c>
      <c r="J466">
        <v>0</v>
      </c>
      <c r="K466">
        <v>0</v>
      </c>
      <c r="L466">
        <v>0</v>
      </c>
      <c r="M466">
        <v>0</v>
      </c>
      <c r="N466">
        <v>0</v>
      </c>
      <c r="O466">
        <v>0</v>
      </c>
      <c r="P466">
        <v>0</v>
      </c>
      <c r="Q466">
        <v>0</v>
      </c>
      <c r="R466">
        <v>0</v>
      </c>
      <c r="S466">
        <v>1.91</v>
      </c>
      <c r="T466">
        <v>14.27</v>
      </c>
      <c r="U466">
        <v>8.89</v>
      </c>
      <c r="V466">
        <v>2.23</v>
      </c>
      <c r="W466">
        <v>0.63</v>
      </c>
      <c r="X466">
        <v>0</v>
      </c>
      <c r="Y466">
        <v>0</v>
      </c>
      <c r="Z466">
        <v>0</v>
      </c>
      <c r="AA466">
        <v>0</v>
      </c>
      <c r="AB466">
        <v>0</v>
      </c>
      <c r="AC466">
        <v>0</v>
      </c>
      <c r="AD466">
        <v>0</v>
      </c>
      <c r="AE466">
        <v>0</v>
      </c>
      <c r="AF466">
        <v>0</v>
      </c>
      <c r="AG466">
        <v>0</v>
      </c>
      <c r="AH466">
        <v>0</v>
      </c>
      <c r="AI466">
        <v>104.14</v>
      </c>
      <c r="AJ466">
        <v>94.22</v>
      </c>
      <c r="AK466">
        <v>102.6</v>
      </c>
      <c r="AL466">
        <v>103.22</v>
      </c>
      <c r="AM466">
        <v>105</v>
      </c>
      <c r="AN466">
        <v>103.83</v>
      </c>
      <c r="AO466">
        <v>105</v>
      </c>
      <c r="AP466">
        <v>105</v>
      </c>
      <c r="AQ466">
        <v>0</v>
      </c>
      <c r="AR466">
        <v>0</v>
      </c>
      <c r="AS466">
        <v>0</v>
      </c>
      <c r="AT466">
        <v>0</v>
      </c>
      <c r="AU466">
        <v>0</v>
      </c>
      <c r="AV466">
        <v>0</v>
      </c>
      <c r="AW466">
        <v>0</v>
      </c>
      <c r="AX466">
        <v>0</v>
      </c>
      <c r="AY466">
        <v>92.09</v>
      </c>
      <c r="AZ466">
        <v>79.73</v>
      </c>
      <c r="BA466">
        <v>85.11</v>
      </c>
      <c r="BB466">
        <v>91.77</v>
      </c>
      <c r="BC466">
        <v>93.37</v>
      </c>
      <c r="BD466">
        <v>94</v>
      </c>
      <c r="BE466">
        <v>94</v>
      </c>
      <c r="BF466">
        <v>94</v>
      </c>
      <c r="BG466">
        <v>40</v>
      </c>
      <c r="BH466">
        <v>40</v>
      </c>
      <c r="BI466">
        <v>40</v>
      </c>
      <c r="BJ466">
        <v>40</v>
      </c>
      <c r="BK466">
        <v>40</v>
      </c>
      <c r="BL466">
        <v>40</v>
      </c>
      <c r="BM466">
        <v>40</v>
      </c>
      <c r="BN466">
        <v>40</v>
      </c>
      <c r="BO466">
        <v>5</v>
      </c>
      <c r="BP466">
        <v>0</v>
      </c>
      <c r="BQ466">
        <v>9</v>
      </c>
      <c r="BR466">
        <v>0</v>
      </c>
      <c r="BS466">
        <v>70</v>
      </c>
      <c r="BT466">
        <v>70</v>
      </c>
    </row>
    <row r="467" spans="1:72" x14ac:dyDescent="0.25">
      <c r="A467">
        <v>656</v>
      </c>
      <c r="B467" t="s">
        <v>640</v>
      </c>
      <c r="C467">
        <v>0</v>
      </c>
      <c r="D467">
        <v>0</v>
      </c>
      <c r="E467">
        <v>0</v>
      </c>
      <c r="F467">
        <v>0</v>
      </c>
      <c r="G467">
        <v>0</v>
      </c>
      <c r="H467">
        <v>0</v>
      </c>
      <c r="I467">
        <v>0</v>
      </c>
      <c r="J467">
        <v>0</v>
      </c>
      <c r="K467">
        <v>0</v>
      </c>
      <c r="L467">
        <v>0</v>
      </c>
      <c r="M467">
        <v>0</v>
      </c>
      <c r="N467">
        <v>0</v>
      </c>
      <c r="O467">
        <v>0</v>
      </c>
      <c r="P467">
        <v>0</v>
      </c>
      <c r="Q467">
        <v>0</v>
      </c>
      <c r="R467">
        <v>0.76</v>
      </c>
      <c r="S467">
        <v>0</v>
      </c>
      <c r="T467">
        <v>1.08</v>
      </c>
      <c r="U467">
        <v>0</v>
      </c>
      <c r="V467">
        <v>0</v>
      </c>
      <c r="W467">
        <v>0</v>
      </c>
      <c r="X467">
        <v>0</v>
      </c>
      <c r="Y467">
        <v>0</v>
      </c>
      <c r="Z467">
        <v>0</v>
      </c>
      <c r="AA467">
        <v>0</v>
      </c>
      <c r="AB467">
        <v>0</v>
      </c>
      <c r="AC467">
        <v>0</v>
      </c>
      <c r="AD467">
        <v>0</v>
      </c>
      <c r="AE467">
        <v>0</v>
      </c>
      <c r="AF467">
        <v>0</v>
      </c>
      <c r="AG467">
        <v>0</v>
      </c>
      <c r="AH467">
        <v>0</v>
      </c>
      <c r="AI467">
        <v>100</v>
      </c>
      <c r="AJ467">
        <v>100</v>
      </c>
      <c r="AK467">
        <v>100</v>
      </c>
      <c r="AL467">
        <v>100</v>
      </c>
      <c r="AM467">
        <v>100</v>
      </c>
      <c r="AN467">
        <v>100</v>
      </c>
      <c r="AO467">
        <v>100</v>
      </c>
      <c r="AP467">
        <v>100</v>
      </c>
      <c r="AQ467">
        <v>100</v>
      </c>
      <c r="AR467">
        <v>100</v>
      </c>
      <c r="AS467">
        <v>100</v>
      </c>
      <c r="AT467">
        <v>100</v>
      </c>
      <c r="AU467">
        <v>100</v>
      </c>
      <c r="AV467">
        <v>100</v>
      </c>
      <c r="AW467">
        <v>100</v>
      </c>
      <c r="AX467">
        <v>99.24</v>
      </c>
      <c r="AY467">
        <v>100</v>
      </c>
      <c r="AZ467">
        <v>98.92</v>
      </c>
      <c r="BA467">
        <v>100</v>
      </c>
      <c r="BB467">
        <v>100</v>
      </c>
      <c r="BC467">
        <v>100</v>
      </c>
      <c r="BD467">
        <v>100</v>
      </c>
      <c r="BE467">
        <v>100</v>
      </c>
      <c r="BF467">
        <v>100</v>
      </c>
      <c r="BG467">
        <v>27.5</v>
      </c>
      <c r="BH467">
        <v>27.5</v>
      </c>
      <c r="BI467">
        <v>27.5</v>
      </c>
      <c r="BJ467">
        <v>27.5</v>
      </c>
      <c r="BK467">
        <v>27.5</v>
      </c>
      <c r="BL467">
        <v>27.5</v>
      </c>
      <c r="BM467">
        <v>27.5</v>
      </c>
      <c r="BN467">
        <v>27.5</v>
      </c>
      <c r="BO467">
        <v>0</v>
      </c>
      <c r="BP467">
        <v>0</v>
      </c>
      <c r="BQ467">
        <v>0</v>
      </c>
      <c r="BR467">
        <v>0</v>
      </c>
      <c r="BS467">
        <v>35</v>
      </c>
      <c r="BT467">
        <v>70</v>
      </c>
    </row>
    <row r="468" spans="1:72" x14ac:dyDescent="0.25">
      <c r="A468">
        <v>657</v>
      </c>
      <c r="B468" t="s">
        <v>641</v>
      </c>
      <c r="C468">
        <v>0</v>
      </c>
      <c r="D468">
        <v>0</v>
      </c>
      <c r="E468">
        <v>0</v>
      </c>
      <c r="F468">
        <v>0.32</v>
      </c>
      <c r="G468">
        <v>0</v>
      </c>
      <c r="H468">
        <v>0.24</v>
      </c>
      <c r="I468">
        <v>0</v>
      </c>
      <c r="J468">
        <v>0</v>
      </c>
      <c r="K468">
        <v>0</v>
      </c>
      <c r="L468">
        <v>0</v>
      </c>
      <c r="M468">
        <v>0</v>
      </c>
      <c r="N468">
        <v>0</v>
      </c>
      <c r="O468">
        <v>0</v>
      </c>
      <c r="P468">
        <v>0</v>
      </c>
      <c r="Q468">
        <v>0</v>
      </c>
      <c r="R468">
        <v>0</v>
      </c>
      <c r="S468">
        <v>0</v>
      </c>
      <c r="T468">
        <v>0.47</v>
      </c>
      <c r="U468">
        <v>1.54</v>
      </c>
      <c r="V468">
        <v>0</v>
      </c>
      <c r="W468">
        <v>0</v>
      </c>
      <c r="X468">
        <v>0</v>
      </c>
      <c r="Y468">
        <v>0</v>
      </c>
      <c r="Z468">
        <v>0</v>
      </c>
      <c r="AA468">
        <v>0</v>
      </c>
      <c r="AB468">
        <v>0</v>
      </c>
      <c r="AC468">
        <v>0</v>
      </c>
      <c r="AD468">
        <v>0</v>
      </c>
      <c r="AE468">
        <v>0</v>
      </c>
      <c r="AF468">
        <v>0</v>
      </c>
      <c r="AG468">
        <v>0</v>
      </c>
      <c r="AH468">
        <v>0</v>
      </c>
      <c r="AI468">
        <v>100</v>
      </c>
      <c r="AJ468">
        <v>100</v>
      </c>
      <c r="AK468">
        <v>100</v>
      </c>
      <c r="AL468">
        <v>99.68</v>
      </c>
      <c r="AM468">
        <v>100</v>
      </c>
      <c r="AN468">
        <v>99.76</v>
      </c>
      <c r="AO468">
        <v>100</v>
      </c>
      <c r="AP468">
        <v>100</v>
      </c>
      <c r="AQ468">
        <v>0</v>
      </c>
      <c r="AR468">
        <v>0</v>
      </c>
      <c r="AS468">
        <v>0</v>
      </c>
      <c r="AT468">
        <v>0</v>
      </c>
      <c r="AU468">
        <v>0</v>
      </c>
      <c r="AV468">
        <v>0</v>
      </c>
      <c r="AW468">
        <v>0</v>
      </c>
      <c r="AX468">
        <v>0</v>
      </c>
      <c r="AY468">
        <v>85</v>
      </c>
      <c r="AZ468">
        <v>84.53</v>
      </c>
      <c r="BA468">
        <v>83.46</v>
      </c>
      <c r="BB468">
        <v>85</v>
      </c>
      <c r="BC468">
        <v>85</v>
      </c>
      <c r="BD468">
        <v>85</v>
      </c>
      <c r="BE468">
        <v>85</v>
      </c>
      <c r="BF468">
        <v>85</v>
      </c>
      <c r="BG468">
        <v>40</v>
      </c>
      <c r="BH468">
        <v>40</v>
      </c>
      <c r="BI468">
        <v>40</v>
      </c>
      <c r="BJ468">
        <v>40</v>
      </c>
      <c r="BK468">
        <v>40</v>
      </c>
      <c r="BL468">
        <v>40</v>
      </c>
      <c r="BM468">
        <v>40</v>
      </c>
      <c r="BN468">
        <v>40</v>
      </c>
      <c r="BO468">
        <v>0</v>
      </c>
      <c r="BP468">
        <v>0</v>
      </c>
      <c r="BQ468">
        <v>0</v>
      </c>
      <c r="BR468">
        <v>0</v>
      </c>
      <c r="BS468">
        <v>70</v>
      </c>
      <c r="BT468">
        <v>70</v>
      </c>
    </row>
    <row r="469" spans="1:72" x14ac:dyDescent="0.25">
      <c r="A469">
        <v>658</v>
      </c>
      <c r="B469" t="s">
        <v>642</v>
      </c>
      <c r="C469">
        <v>0</v>
      </c>
      <c r="D469">
        <v>0</v>
      </c>
      <c r="E469">
        <v>0</v>
      </c>
      <c r="F469">
        <v>0</v>
      </c>
      <c r="G469">
        <v>0</v>
      </c>
      <c r="H469">
        <v>0</v>
      </c>
      <c r="I469">
        <v>0</v>
      </c>
      <c r="J469">
        <v>0</v>
      </c>
      <c r="K469">
        <v>0</v>
      </c>
      <c r="L469">
        <v>0</v>
      </c>
      <c r="M469">
        <v>0</v>
      </c>
      <c r="N469">
        <v>0</v>
      </c>
      <c r="O469">
        <v>0</v>
      </c>
      <c r="P469">
        <v>0</v>
      </c>
      <c r="Q469">
        <v>0</v>
      </c>
      <c r="R469">
        <v>0</v>
      </c>
      <c r="S469">
        <v>0</v>
      </c>
      <c r="T469">
        <v>2.67</v>
      </c>
      <c r="U469">
        <v>0</v>
      </c>
      <c r="V469">
        <v>0</v>
      </c>
      <c r="W469">
        <v>0</v>
      </c>
      <c r="X469">
        <v>0</v>
      </c>
      <c r="Y469">
        <v>0</v>
      </c>
      <c r="Z469">
        <v>0</v>
      </c>
      <c r="AA469">
        <v>0</v>
      </c>
      <c r="AB469">
        <v>0</v>
      </c>
      <c r="AC469">
        <v>0</v>
      </c>
      <c r="AD469">
        <v>0</v>
      </c>
      <c r="AE469">
        <v>0</v>
      </c>
      <c r="AF469">
        <v>0</v>
      </c>
      <c r="AG469">
        <v>0</v>
      </c>
      <c r="AH469">
        <v>0</v>
      </c>
      <c r="AI469">
        <v>100</v>
      </c>
      <c r="AJ469">
        <v>100</v>
      </c>
      <c r="AK469">
        <v>100</v>
      </c>
      <c r="AL469">
        <v>100</v>
      </c>
      <c r="AM469">
        <v>100</v>
      </c>
      <c r="AN469">
        <v>100</v>
      </c>
      <c r="AO469">
        <v>100</v>
      </c>
      <c r="AP469">
        <v>100</v>
      </c>
      <c r="AQ469">
        <v>0</v>
      </c>
      <c r="AR469">
        <v>0</v>
      </c>
      <c r="AS469">
        <v>0</v>
      </c>
      <c r="AT469">
        <v>0</v>
      </c>
      <c r="AU469">
        <v>0</v>
      </c>
      <c r="AV469">
        <v>0</v>
      </c>
      <c r="AW469">
        <v>0</v>
      </c>
      <c r="AX469">
        <v>0</v>
      </c>
      <c r="AY469">
        <v>85</v>
      </c>
      <c r="AZ469">
        <v>82.33</v>
      </c>
      <c r="BA469">
        <v>85</v>
      </c>
      <c r="BB469">
        <v>85</v>
      </c>
      <c r="BC469">
        <v>85</v>
      </c>
      <c r="BD469">
        <v>85</v>
      </c>
      <c r="BE469">
        <v>85</v>
      </c>
      <c r="BF469">
        <v>85</v>
      </c>
      <c r="BG469">
        <v>47</v>
      </c>
      <c r="BH469">
        <v>47</v>
      </c>
      <c r="BI469">
        <v>47</v>
      </c>
      <c r="BJ469">
        <v>47</v>
      </c>
      <c r="BK469">
        <v>47</v>
      </c>
      <c r="BL469">
        <v>47</v>
      </c>
      <c r="BM469">
        <v>47</v>
      </c>
      <c r="BN469">
        <v>47</v>
      </c>
      <c r="BO469">
        <v>0</v>
      </c>
      <c r="BP469">
        <v>0</v>
      </c>
      <c r="BQ469">
        <v>0</v>
      </c>
      <c r="BR469">
        <v>7</v>
      </c>
      <c r="BS469">
        <v>70</v>
      </c>
      <c r="BT469">
        <v>70</v>
      </c>
    </row>
    <row r="470" spans="1:72" x14ac:dyDescent="0.25">
      <c r="A470">
        <v>659</v>
      </c>
      <c r="B470" t="s">
        <v>643</v>
      </c>
      <c r="C470">
        <v>0.08</v>
      </c>
      <c r="D470">
        <v>0</v>
      </c>
      <c r="E470">
        <v>0.71</v>
      </c>
      <c r="F470">
        <v>0.71</v>
      </c>
      <c r="G470">
        <v>0.54</v>
      </c>
      <c r="H470">
        <v>0.1</v>
      </c>
      <c r="I470">
        <v>0</v>
      </c>
      <c r="J470">
        <v>0</v>
      </c>
      <c r="K470">
        <v>8.44</v>
      </c>
      <c r="L470">
        <v>0</v>
      </c>
      <c r="M470">
        <v>0</v>
      </c>
      <c r="N470">
        <v>0</v>
      </c>
      <c r="O470">
        <v>0</v>
      </c>
      <c r="P470">
        <v>0</v>
      </c>
      <c r="Q470">
        <v>0</v>
      </c>
      <c r="R470">
        <v>3.45</v>
      </c>
      <c r="S470">
        <v>0.17</v>
      </c>
      <c r="T470">
        <v>1.95</v>
      </c>
      <c r="U470">
        <v>1.08</v>
      </c>
      <c r="V470">
        <v>0.19</v>
      </c>
      <c r="W470">
        <v>0</v>
      </c>
      <c r="X470">
        <v>0</v>
      </c>
      <c r="Y470">
        <v>0</v>
      </c>
      <c r="Z470">
        <v>0</v>
      </c>
      <c r="AA470">
        <v>0</v>
      </c>
      <c r="AB470">
        <v>0</v>
      </c>
      <c r="AC470">
        <v>0</v>
      </c>
      <c r="AD470">
        <v>0</v>
      </c>
      <c r="AE470">
        <v>0</v>
      </c>
      <c r="AF470">
        <v>0</v>
      </c>
      <c r="AG470">
        <v>0</v>
      </c>
      <c r="AH470">
        <v>0</v>
      </c>
      <c r="AI470">
        <v>-0.08</v>
      </c>
      <c r="AJ470">
        <v>0</v>
      </c>
      <c r="AK470">
        <v>-0.71</v>
      </c>
      <c r="AL470">
        <v>-0.71</v>
      </c>
      <c r="AM470">
        <v>-0.54</v>
      </c>
      <c r="AN470">
        <v>-0.1</v>
      </c>
      <c r="AO470">
        <v>0</v>
      </c>
      <c r="AP470">
        <v>0</v>
      </c>
      <c r="AQ470">
        <v>63.56</v>
      </c>
      <c r="AR470">
        <v>72</v>
      </c>
      <c r="AS470">
        <v>72</v>
      </c>
      <c r="AT470">
        <v>72</v>
      </c>
      <c r="AU470">
        <v>72</v>
      </c>
      <c r="AV470">
        <v>72</v>
      </c>
      <c r="AW470">
        <v>72</v>
      </c>
      <c r="AX470">
        <v>68.55</v>
      </c>
      <c r="AY470">
        <v>49.83</v>
      </c>
      <c r="AZ470">
        <v>48.05</v>
      </c>
      <c r="BA470">
        <v>48.92</v>
      </c>
      <c r="BB470">
        <v>49.81</v>
      </c>
      <c r="BC470">
        <v>50</v>
      </c>
      <c r="BD470">
        <v>50</v>
      </c>
      <c r="BE470">
        <v>50</v>
      </c>
      <c r="BF470">
        <v>50</v>
      </c>
      <c r="BG470">
        <v>12</v>
      </c>
      <c r="BH470">
        <v>12</v>
      </c>
      <c r="BI470">
        <v>12</v>
      </c>
      <c r="BJ470">
        <v>12</v>
      </c>
      <c r="BK470">
        <v>12</v>
      </c>
      <c r="BL470">
        <v>12</v>
      </c>
      <c r="BM470">
        <v>12</v>
      </c>
      <c r="BN470">
        <v>12</v>
      </c>
      <c r="BO470">
        <v>0</v>
      </c>
      <c r="BP470">
        <v>2</v>
      </c>
      <c r="BQ470">
        <v>0</v>
      </c>
      <c r="BR470">
        <v>2</v>
      </c>
      <c r="BS470">
        <v>71</v>
      </c>
      <c r="BT470">
        <v>71</v>
      </c>
    </row>
    <row r="471" spans="1:72" x14ac:dyDescent="0.25">
      <c r="A471">
        <v>660</v>
      </c>
      <c r="B471" t="s">
        <v>644</v>
      </c>
      <c r="C471">
        <v>0</v>
      </c>
      <c r="D471">
        <v>0</v>
      </c>
      <c r="E471">
        <v>0</v>
      </c>
      <c r="F471">
        <v>0</v>
      </c>
      <c r="G471">
        <v>0</v>
      </c>
      <c r="H471">
        <v>0</v>
      </c>
      <c r="I471">
        <v>0</v>
      </c>
      <c r="J471">
        <v>0</v>
      </c>
      <c r="K471">
        <v>0</v>
      </c>
      <c r="L471">
        <v>0</v>
      </c>
      <c r="M471">
        <v>0</v>
      </c>
      <c r="N471">
        <v>0</v>
      </c>
      <c r="O471">
        <v>0</v>
      </c>
      <c r="P471">
        <v>0</v>
      </c>
      <c r="Q471">
        <v>0</v>
      </c>
      <c r="R471">
        <v>0</v>
      </c>
      <c r="S471">
        <v>0</v>
      </c>
      <c r="T471">
        <v>0</v>
      </c>
      <c r="U471">
        <v>0</v>
      </c>
      <c r="V471">
        <v>0</v>
      </c>
      <c r="W471">
        <v>0</v>
      </c>
      <c r="X471">
        <v>0</v>
      </c>
      <c r="Y471">
        <v>0</v>
      </c>
      <c r="Z471">
        <v>0</v>
      </c>
      <c r="AA471">
        <v>0</v>
      </c>
      <c r="AB471">
        <v>0</v>
      </c>
      <c r="AC471">
        <v>0</v>
      </c>
      <c r="AD471">
        <v>0</v>
      </c>
      <c r="AE471">
        <v>0</v>
      </c>
      <c r="AF471">
        <v>0</v>
      </c>
      <c r="AG471">
        <v>0</v>
      </c>
      <c r="AH471">
        <v>0</v>
      </c>
      <c r="AI471">
        <v>75</v>
      </c>
      <c r="AJ471">
        <v>75</v>
      </c>
      <c r="AK471">
        <v>75</v>
      </c>
      <c r="AL471">
        <v>75</v>
      </c>
      <c r="AM471">
        <v>75</v>
      </c>
      <c r="AN471">
        <v>75</v>
      </c>
      <c r="AO471">
        <v>75</v>
      </c>
      <c r="AP471">
        <v>75</v>
      </c>
      <c r="AQ471">
        <v>20</v>
      </c>
      <c r="AR471">
        <v>20</v>
      </c>
      <c r="AS471">
        <v>20</v>
      </c>
      <c r="AT471">
        <v>20</v>
      </c>
      <c r="AU471">
        <v>20</v>
      </c>
      <c r="AV471">
        <v>20</v>
      </c>
      <c r="AW471">
        <v>20</v>
      </c>
      <c r="AX471">
        <v>20</v>
      </c>
      <c r="AY471">
        <v>10</v>
      </c>
      <c r="AZ471">
        <v>10</v>
      </c>
      <c r="BA471">
        <v>10</v>
      </c>
      <c r="BB471">
        <v>10</v>
      </c>
      <c r="BC471">
        <v>10</v>
      </c>
      <c r="BD471">
        <v>10</v>
      </c>
      <c r="BE471">
        <v>10</v>
      </c>
      <c r="BF471">
        <v>10</v>
      </c>
      <c r="BG471">
        <v>45</v>
      </c>
      <c r="BH471">
        <v>45</v>
      </c>
      <c r="BI471">
        <v>45</v>
      </c>
      <c r="BJ471">
        <v>45</v>
      </c>
      <c r="BK471">
        <v>45</v>
      </c>
      <c r="BL471">
        <v>45</v>
      </c>
      <c r="BM471">
        <v>45</v>
      </c>
      <c r="BN471">
        <v>45</v>
      </c>
      <c r="BO471">
        <v>5</v>
      </c>
      <c r="BP471">
        <v>0</v>
      </c>
      <c r="BQ471">
        <v>0</v>
      </c>
      <c r="BR471">
        <v>0</v>
      </c>
      <c r="BS471">
        <v>79</v>
      </c>
      <c r="BT471">
        <v>71</v>
      </c>
    </row>
    <row r="472" spans="1:72" x14ac:dyDescent="0.25">
      <c r="A472">
        <v>661</v>
      </c>
      <c r="B472" t="s">
        <v>645</v>
      </c>
      <c r="C472">
        <v>0</v>
      </c>
      <c r="D472">
        <v>0</v>
      </c>
      <c r="E472">
        <v>0</v>
      </c>
      <c r="F472">
        <v>0</v>
      </c>
      <c r="G472">
        <v>0</v>
      </c>
      <c r="H472">
        <v>0</v>
      </c>
      <c r="I472">
        <v>0</v>
      </c>
      <c r="J472">
        <v>0</v>
      </c>
      <c r="K472">
        <v>0</v>
      </c>
      <c r="L472">
        <v>0</v>
      </c>
      <c r="M472">
        <v>0</v>
      </c>
      <c r="N472">
        <v>0</v>
      </c>
      <c r="O472">
        <v>0</v>
      </c>
      <c r="P472">
        <v>0</v>
      </c>
      <c r="Q472">
        <v>0</v>
      </c>
      <c r="R472">
        <v>0</v>
      </c>
      <c r="S472">
        <v>0</v>
      </c>
      <c r="T472">
        <v>0</v>
      </c>
      <c r="U472">
        <v>0</v>
      </c>
      <c r="V472">
        <v>0</v>
      </c>
      <c r="W472">
        <v>0</v>
      </c>
      <c r="X472">
        <v>0</v>
      </c>
      <c r="Y472">
        <v>0</v>
      </c>
      <c r="Z472">
        <v>0</v>
      </c>
      <c r="AA472">
        <v>0</v>
      </c>
      <c r="AB472">
        <v>0</v>
      </c>
      <c r="AC472">
        <v>0</v>
      </c>
      <c r="AD472">
        <v>0</v>
      </c>
      <c r="AE472">
        <v>0</v>
      </c>
      <c r="AF472">
        <v>0</v>
      </c>
      <c r="AG472">
        <v>0</v>
      </c>
      <c r="AH472">
        <v>0</v>
      </c>
      <c r="AI472">
        <v>100</v>
      </c>
      <c r="AJ472">
        <v>100</v>
      </c>
      <c r="AK472">
        <v>100</v>
      </c>
      <c r="AL472">
        <v>100</v>
      </c>
      <c r="AM472">
        <v>100</v>
      </c>
      <c r="AN472">
        <v>100</v>
      </c>
      <c r="AO472">
        <v>100</v>
      </c>
      <c r="AP472">
        <v>100</v>
      </c>
      <c r="AQ472">
        <v>37.5</v>
      </c>
      <c r="AR472">
        <v>37.5</v>
      </c>
      <c r="AS472">
        <v>37.5</v>
      </c>
      <c r="AT472">
        <v>37.5</v>
      </c>
      <c r="AU472">
        <v>37.5</v>
      </c>
      <c r="AV472">
        <v>37.5</v>
      </c>
      <c r="AW472">
        <v>37.5</v>
      </c>
      <c r="AX472">
        <v>37.5</v>
      </c>
      <c r="AY472">
        <v>5</v>
      </c>
      <c r="AZ472">
        <v>5</v>
      </c>
      <c r="BA472">
        <v>5</v>
      </c>
      <c r="BB472">
        <v>5</v>
      </c>
      <c r="BC472">
        <v>5</v>
      </c>
      <c r="BD472">
        <v>5</v>
      </c>
      <c r="BE472">
        <v>5</v>
      </c>
      <c r="BF472">
        <v>5</v>
      </c>
      <c r="BG472">
        <v>100</v>
      </c>
      <c r="BH472">
        <v>100</v>
      </c>
      <c r="BI472">
        <v>100</v>
      </c>
      <c r="BJ472">
        <v>100</v>
      </c>
      <c r="BK472">
        <v>100</v>
      </c>
      <c r="BL472">
        <v>100</v>
      </c>
      <c r="BM472">
        <v>100</v>
      </c>
      <c r="BN472">
        <v>100</v>
      </c>
      <c r="BO472">
        <v>0</v>
      </c>
      <c r="BP472">
        <v>0</v>
      </c>
      <c r="BQ472">
        <v>0</v>
      </c>
      <c r="BR472">
        <v>0</v>
      </c>
      <c r="BS472">
        <v>42</v>
      </c>
      <c r="BT472">
        <v>71</v>
      </c>
    </row>
    <row r="473" spans="1:72" x14ac:dyDescent="0.25">
      <c r="A473">
        <v>662</v>
      </c>
      <c r="B473" t="s">
        <v>646</v>
      </c>
      <c r="C473">
        <v>0</v>
      </c>
      <c r="D473">
        <v>0</v>
      </c>
      <c r="E473">
        <v>0</v>
      </c>
      <c r="F473">
        <v>0</v>
      </c>
      <c r="G473">
        <v>0</v>
      </c>
      <c r="H473">
        <v>0</v>
      </c>
      <c r="I473">
        <v>0</v>
      </c>
      <c r="J473">
        <v>0</v>
      </c>
      <c r="K473">
        <v>0</v>
      </c>
      <c r="L473">
        <v>0</v>
      </c>
      <c r="M473">
        <v>0</v>
      </c>
      <c r="N473">
        <v>0</v>
      </c>
      <c r="O473">
        <v>0</v>
      </c>
      <c r="P473">
        <v>0</v>
      </c>
      <c r="Q473">
        <v>0</v>
      </c>
      <c r="R473">
        <v>0</v>
      </c>
      <c r="S473">
        <v>0</v>
      </c>
      <c r="T473">
        <v>0</v>
      </c>
      <c r="U473">
        <v>0</v>
      </c>
      <c r="V473">
        <v>0</v>
      </c>
      <c r="W473">
        <v>0</v>
      </c>
      <c r="X473">
        <v>0</v>
      </c>
      <c r="Y473">
        <v>0</v>
      </c>
      <c r="Z473">
        <v>0</v>
      </c>
      <c r="AA473">
        <v>0</v>
      </c>
      <c r="AB473">
        <v>0</v>
      </c>
      <c r="AC473">
        <v>0</v>
      </c>
      <c r="AD473">
        <v>0</v>
      </c>
      <c r="AE473">
        <v>0</v>
      </c>
      <c r="AF473">
        <v>0</v>
      </c>
      <c r="AG473">
        <v>0</v>
      </c>
      <c r="AH473">
        <v>0</v>
      </c>
      <c r="AI473">
        <v>0</v>
      </c>
      <c r="AJ473">
        <v>0</v>
      </c>
      <c r="AK473">
        <v>0</v>
      </c>
      <c r="AL473">
        <v>0</v>
      </c>
      <c r="AM473">
        <v>0</v>
      </c>
      <c r="AN473">
        <v>0</v>
      </c>
      <c r="AO473">
        <v>0</v>
      </c>
      <c r="AP473">
        <v>0</v>
      </c>
      <c r="AQ473">
        <v>70</v>
      </c>
      <c r="AR473">
        <v>70</v>
      </c>
      <c r="AS473">
        <v>70</v>
      </c>
      <c r="AT473">
        <v>70</v>
      </c>
      <c r="AU473">
        <v>70</v>
      </c>
      <c r="AV473">
        <v>70</v>
      </c>
      <c r="AW473">
        <v>70</v>
      </c>
      <c r="AX473">
        <v>70</v>
      </c>
      <c r="AY473">
        <v>59</v>
      </c>
      <c r="AZ473">
        <v>59</v>
      </c>
      <c r="BA473">
        <v>59</v>
      </c>
      <c r="BB473">
        <v>59</v>
      </c>
      <c r="BC473">
        <v>59</v>
      </c>
      <c r="BD473">
        <v>59</v>
      </c>
      <c r="BE473">
        <v>59</v>
      </c>
      <c r="BF473">
        <v>59</v>
      </c>
      <c r="BG473">
        <v>10</v>
      </c>
      <c r="BH473">
        <v>10</v>
      </c>
      <c r="BI473">
        <v>10</v>
      </c>
      <c r="BJ473">
        <v>10</v>
      </c>
      <c r="BK473">
        <v>10</v>
      </c>
      <c r="BL473">
        <v>10</v>
      </c>
      <c r="BM473">
        <v>10</v>
      </c>
      <c r="BN473">
        <v>10</v>
      </c>
      <c r="BO473">
        <v>0</v>
      </c>
      <c r="BP473">
        <v>0</v>
      </c>
      <c r="BQ473">
        <v>9</v>
      </c>
      <c r="BR473">
        <v>0</v>
      </c>
      <c r="BS473">
        <v>71</v>
      </c>
      <c r="BT473">
        <v>71</v>
      </c>
    </row>
    <row r="474" spans="1:72" x14ac:dyDescent="0.25">
      <c r="A474">
        <v>663</v>
      </c>
      <c r="B474" t="s">
        <v>647</v>
      </c>
      <c r="C474">
        <v>3.85</v>
      </c>
      <c r="D474">
        <v>16.670000000000002</v>
      </c>
      <c r="E474">
        <v>7.66</v>
      </c>
      <c r="F474">
        <v>1.66</v>
      </c>
      <c r="G474">
        <v>1.03</v>
      </c>
      <c r="H474">
        <v>4.63</v>
      </c>
      <c r="I474">
        <v>0</v>
      </c>
      <c r="J474">
        <v>0.5</v>
      </c>
      <c r="K474">
        <v>11.99</v>
      </c>
      <c r="L474">
        <v>0</v>
      </c>
      <c r="M474">
        <v>0</v>
      </c>
      <c r="N474">
        <v>0</v>
      </c>
      <c r="O474">
        <v>0</v>
      </c>
      <c r="P474">
        <v>0</v>
      </c>
      <c r="Q474">
        <v>0</v>
      </c>
      <c r="R474">
        <v>25</v>
      </c>
      <c r="S474">
        <v>0</v>
      </c>
      <c r="T474">
        <v>0</v>
      </c>
      <c r="U474">
        <v>0</v>
      </c>
      <c r="V474">
        <v>0</v>
      </c>
      <c r="W474">
        <v>0</v>
      </c>
      <c r="X474">
        <v>0</v>
      </c>
      <c r="Y474">
        <v>0</v>
      </c>
      <c r="Z474">
        <v>0</v>
      </c>
      <c r="AA474">
        <v>0</v>
      </c>
      <c r="AB474">
        <v>0</v>
      </c>
      <c r="AC474">
        <v>0</v>
      </c>
      <c r="AD474">
        <v>0</v>
      </c>
      <c r="AE474">
        <v>0</v>
      </c>
      <c r="AF474">
        <v>0</v>
      </c>
      <c r="AG474">
        <v>0</v>
      </c>
      <c r="AH474">
        <v>0</v>
      </c>
      <c r="AI474">
        <v>96.15</v>
      </c>
      <c r="AJ474">
        <v>83.33</v>
      </c>
      <c r="AK474">
        <v>92.34</v>
      </c>
      <c r="AL474">
        <v>98.34</v>
      </c>
      <c r="AM474">
        <v>98.97</v>
      </c>
      <c r="AN474">
        <v>95.37</v>
      </c>
      <c r="AO474">
        <v>100</v>
      </c>
      <c r="AP474">
        <v>99.5</v>
      </c>
      <c r="AQ474">
        <v>97.01</v>
      </c>
      <c r="AR474">
        <v>109</v>
      </c>
      <c r="AS474">
        <v>109</v>
      </c>
      <c r="AT474">
        <v>109</v>
      </c>
      <c r="AU474">
        <v>109</v>
      </c>
      <c r="AV474">
        <v>109</v>
      </c>
      <c r="AW474">
        <v>109</v>
      </c>
      <c r="AX474">
        <v>84</v>
      </c>
      <c r="AY474">
        <v>12.5</v>
      </c>
      <c r="AZ474">
        <v>12.5</v>
      </c>
      <c r="BA474">
        <v>12.5</v>
      </c>
      <c r="BB474">
        <v>12.5</v>
      </c>
      <c r="BC474">
        <v>12.5</v>
      </c>
      <c r="BD474">
        <v>12.5</v>
      </c>
      <c r="BE474">
        <v>12.5</v>
      </c>
      <c r="BF474">
        <v>12.5</v>
      </c>
      <c r="BG474">
        <v>62.5</v>
      </c>
      <c r="BH474">
        <v>62.5</v>
      </c>
      <c r="BI474">
        <v>62.5</v>
      </c>
      <c r="BJ474">
        <v>62.5</v>
      </c>
      <c r="BK474">
        <v>62.5</v>
      </c>
      <c r="BL474">
        <v>62.5</v>
      </c>
      <c r="BM474">
        <v>62.5</v>
      </c>
      <c r="BN474">
        <v>62.5</v>
      </c>
      <c r="BO474">
        <v>0</v>
      </c>
      <c r="BP474">
        <v>9</v>
      </c>
      <c r="BQ474">
        <v>0</v>
      </c>
      <c r="BR474">
        <v>0</v>
      </c>
      <c r="BS474">
        <v>72</v>
      </c>
      <c r="BT474">
        <v>72</v>
      </c>
    </row>
    <row r="475" spans="1:72" x14ac:dyDescent="0.25">
      <c r="A475">
        <v>664</v>
      </c>
      <c r="B475" t="s">
        <v>648</v>
      </c>
      <c r="C475">
        <v>4.91</v>
      </c>
      <c r="D475">
        <v>2.14</v>
      </c>
      <c r="E475">
        <v>3.11</v>
      </c>
      <c r="F475">
        <v>14.68</v>
      </c>
      <c r="G475">
        <v>3.36</v>
      </c>
      <c r="H475">
        <v>13.1</v>
      </c>
      <c r="I475">
        <v>0.25</v>
      </c>
      <c r="J475">
        <v>1.49</v>
      </c>
      <c r="K475">
        <v>1.66</v>
      </c>
      <c r="L475">
        <v>0</v>
      </c>
      <c r="M475">
        <v>0</v>
      </c>
      <c r="N475">
        <v>0</v>
      </c>
      <c r="O475">
        <v>0</v>
      </c>
      <c r="P475">
        <v>0</v>
      </c>
      <c r="Q475">
        <v>0</v>
      </c>
      <c r="R475">
        <v>21.45</v>
      </c>
      <c r="S475">
        <v>0</v>
      </c>
      <c r="T475">
        <v>0.77</v>
      </c>
      <c r="U475">
        <v>0</v>
      </c>
      <c r="V475">
        <v>0</v>
      </c>
      <c r="W475">
        <v>0</v>
      </c>
      <c r="X475">
        <v>0</v>
      </c>
      <c r="Y475">
        <v>0</v>
      </c>
      <c r="Z475">
        <v>0</v>
      </c>
      <c r="AA475">
        <v>0</v>
      </c>
      <c r="AB475">
        <v>0</v>
      </c>
      <c r="AC475">
        <v>0</v>
      </c>
      <c r="AD475">
        <v>0</v>
      </c>
      <c r="AE475">
        <v>0</v>
      </c>
      <c r="AF475">
        <v>0</v>
      </c>
      <c r="AG475">
        <v>0</v>
      </c>
      <c r="AH475">
        <v>0</v>
      </c>
      <c r="AI475">
        <v>113.09</v>
      </c>
      <c r="AJ475">
        <v>115.86</v>
      </c>
      <c r="AK475">
        <v>114.89</v>
      </c>
      <c r="AL475">
        <v>103.32</v>
      </c>
      <c r="AM475">
        <v>114.64</v>
      </c>
      <c r="AN475">
        <v>104.9</v>
      </c>
      <c r="AO475">
        <v>117.75</v>
      </c>
      <c r="AP475">
        <v>116.51</v>
      </c>
      <c r="AQ475">
        <v>98.34</v>
      </c>
      <c r="AR475">
        <v>100</v>
      </c>
      <c r="AS475">
        <v>100</v>
      </c>
      <c r="AT475">
        <v>100</v>
      </c>
      <c r="AU475">
        <v>100</v>
      </c>
      <c r="AV475">
        <v>100</v>
      </c>
      <c r="AW475">
        <v>100</v>
      </c>
      <c r="AX475">
        <v>78.55</v>
      </c>
      <c r="AY475">
        <v>12.5</v>
      </c>
      <c r="AZ475">
        <v>11.73</v>
      </c>
      <c r="BA475">
        <v>12.5</v>
      </c>
      <c r="BB475">
        <v>12.5</v>
      </c>
      <c r="BC475">
        <v>12.5</v>
      </c>
      <c r="BD475">
        <v>12.5</v>
      </c>
      <c r="BE475">
        <v>12.5</v>
      </c>
      <c r="BF475">
        <v>12.5</v>
      </c>
      <c r="BG475">
        <v>62.5</v>
      </c>
      <c r="BH475">
        <v>62.5</v>
      </c>
      <c r="BI475">
        <v>62.5</v>
      </c>
      <c r="BJ475">
        <v>62.5</v>
      </c>
      <c r="BK475">
        <v>62.5</v>
      </c>
      <c r="BL475">
        <v>62.5</v>
      </c>
      <c r="BM475">
        <v>62.5</v>
      </c>
      <c r="BN475">
        <v>62.5</v>
      </c>
      <c r="BO475">
        <v>18</v>
      </c>
      <c r="BP475">
        <v>0</v>
      </c>
      <c r="BQ475">
        <v>0</v>
      </c>
      <c r="BR475">
        <v>0</v>
      </c>
      <c r="BS475">
        <v>72</v>
      </c>
      <c r="BT475">
        <v>72</v>
      </c>
    </row>
    <row r="476" spans="1:72" x14ac:dyDescent="0.25">
      <c r="A476">
        <v>665</v>
      </c>
      <c r="B476" t="s">
        <v>649</v>
      </c>
      <c r="C476">
        <v>0</v>
      </c>
      <c r="D476">
        <v>1.83</v>
      </c>
      <c r="E476">
        <v>0.78</v>
      </c>
      <c r="F476">
        <v>0</v>
      </c>
      <c r="G476">
        <v>0</v>
      </c>
      <c r="H476">
        <v>0.43</v>
      </c>
      <c r="I476">
        <v>0</v>
      </c>
      <c r="J476">
        <v>0</v>
      </c>
      <c r="K476">
        <v>0</v>
      </c>
      <c r="L476">
        <v>0</v>
      </c>
      <c r="M476">
        <v>0</v>
      </c>
      <c r="N476">
        <v>0</v>
      </c>
      <c r="O476">
        <v>0</v>
      </c>
      <c r="P476">
        <v>0</v>
      </c>
      <c r="Q476">
        <v>0</v>
      </c>
      <c r="R476">
        <v>6.84</v>
      </c>
      <c r="S476">
        <v>0</v>
      </c>
      <c r="T476">
        <v>0</v>
      </c>
      <c r="U476">
        <v>0</v>
      </c>
      <c r="V476">
        <v>0</v>
      </c>
      <c r="W476">
        <v>0</v>
      </c>
      <c r="X476">
        <v>0</v>
      </c>
      <c r="Y476">
        <v>0</v>
      </c>
      <c r="Z476">
        <v>0</v>
      </c>
      <c r="AA476">
        <v>0</v>
      </c>
      <c r="AB476">
        <v>0</v>
      </c>
      <c r="AC476">
        <v>0</v>
      </c>
      <c r="AD476">
        <v>0</v>
      </c>
      <c r="AE476">
        <v>0</v>
      </c>
      <c r="AF476">
        <v>0</v>
      </c>
      <c r="AG476">
        <v>0</v>
      </c>
      <c r="AH476">
        <v>0</v>
      </c>
      <c r="AI476">
        <v>102</v>
      </c>
      <c r="AJ476">
        <v>100.17</v>
      </c>
      <c r="AK476">
        <v>101.22</v>
      </c>
      <c r="AL476">
        <v>102</v>
      </c>
      <c r="AM476">
        <v>102</v>
      </c>
      <c r="AN476">
        <v>101.57</v>
      </c>
      <c r="AO476">
        <v>102</v>
      </c>
      <c r="AP476">
        <v>102</v>
      </c>
      <c r="AQ476">
        <v>100</v>
      </c>
      <c r="AR476">
        <v>100</v>
      </c>
      <c r="AS476">
        <v>100</v>
      </c>
      <c r="AT476">
        <v>100</v>
      </c>
      <c r="AU476">
        <v>100</v>
      </c>
      <c r="AV476">
        <v>100</v>
      </c>
      <c r="AW476">
        <v>100</v>
      </c>
      <c r="AX476">
        <v>93.16</v>
      </c>
      <c r="AY476">
        <v>12.5</v>
      </c>
      <c r="AZ476">
        <v>12.5</v>
      </c>
      <c r="BA476">
        <v>12.5</v>
      </c>
      <c r="BB476">
        <v>12.5</v>
      </c>
      <c r="BC476">
        <v>12.5</v>
      </c>
      <c r="BD476">
        <v>12.5</v>
      </c>
      <c r="BE476">
        <v>12.5</v>
      </c>
      <c r="BF476">
        <v>12.5</v>
      </c>
      <c r="BG476">
        <v>73.5</v>
      </c>
      <c r="BH476">
        <v>73.5</v>
      </c>
      <c r="BI476">
        <v>73.5</v>
      </c>
      <c r="BJ476">
        <v>73.5</v>
      </c>
      <c r="BK476">
        <v>73.5</v>
      </c>
      <c r="BL476">
        <v>73.5</v>
      </c>
      <c r="BM476">
        <v>73.5</v>
      </c>
      <c r="BN476">
        <v>73.5</v>
      </c>
      <c r="BO476">
        <v>2</v>
      </c>
      <c r="BP476">
        <v>0</v>
      </c>
      <c r="BQ476">
        <v>0</v>
      </c>
      <c r="BR476">
        <v>11</v>
      </c>
      <c r="BS476">
        <v>72</v>
      </c>
      <c r="BT476">
        <v>72</v>
      </c>
    </row>
    <row r="477" spans="1:72" x14ac:dyDescent="0.25">
      <c r="A477">
        <v>666</v>
      </c>
      <c r="B477" t="s">
        <v>650</v>
      </c>
      <c r="C477">
        <v>0</v>
      </c>
      <c r="D477">
        <v>0</v>
      </c>
      <c r="E477">
        <v>0</v>
      </c>
      <c r="F477">
        <v>0</v>
      </c>
      <c r="G477">
        <v>0</v>
      </c>
      <c r="H477">
        <v>0</v>
      </c>
      <c r="I477">
        <v>0</v>
      </c>
      <c r="J477">
        <v>0</v>
      </c>
      <c r="K477">
        <v>0</v>
      </c>
      <c r="L477">
        <v>0</v>
      </c>
      <c r="M477">
        <v>0</v>
      </c>
      <c r="N477">
        <v>0</v>
      </c>
      <c r="O477">
        <v>0</v>
      </c>
      <c r="P477">
        <v>0</v>
      </c>
      <c r="Q477">
        <v>0</v>
      </c>
      <c r="R477">
        <v>0</v>
      </c>
      <c r="S477">
        <v>0</v>
      </c>
      <c r="T477">
        <v>0</v>
      </c>
      <c r="U477">
        <v>0</v>
      </c>
      <c r="V477">
        <v>0</v>
      </c>
      <c r="W477">
        <v>0</v>
      </c>
      <c r="X477">
        <v>0</v>
      </c>
      <c r="Y477">
        <v>0</v>
      </c>
      <c r="Z477">
        <v>0</v>
      </c>
      <c r="AA477">
        <v>0</v>
      </c>
      <c r="AB477">
        <v>0</v>
      </c>
      <c r="AC477">
        <v>0</v>
      </c>
      <c r="AD477">
        <v>0</v>
      </c>
      <c r="AE477">
        <v>0</v>
      </c>
      <c r="AF477">
        <v>0</v>
      </c>
      <c r="AG477">
        <v>0</v>
      </c>
      <c r="AH477">
        <v>0</v>
      </c>
      <c r="AI477">
        <v>5</v>
      </c>
      <c r="AJ477">
        <v>5</v>
      </c>
      <c r="AK477">
        <v>5</v>
      </c>
      <c r="AL477">
        <v>5</v>
      </c>
      <c r="AM477">
        <v>5</v>
      </c>
      <c r="AN477">
        <v>5</v>
      </c>
      <c r="AO477">
        <v>5</v>
      </c>
      <c r="AP477">
        <v>5</v>
      </c>
      <c r="AQ477">
        <v>0</v>
      </c>
      <c r="AR477">
        <v>0</v>
      </c>
      <c r="AS477">
        <v>0</v>
      </c>
      <c r="AT477">
        <v>0</v>
      </c>
      <c r="AU477">
        <v>0</v>
      </c>
      <c r="AV477">
        <v>0</v>
      </c>
      <c r="AW477">
        <v>0</v>
      </c>
      <c r="AX477">
        <v>0</v>
      </c>
      <c r="AY477">
        <v>70</v>
      </c>
      <c r="AZ477">
        <v>70</v>
      </c>
      <c r="BA477">
        <v>70</v>
      </c>
      <c r="BB477">
        <v>70</v>
      </c>
      <c r="BC477">
        <v>70</v>
      </c>
      <c r="BD477">
        <v>70</v>
      </c>
      <c r="BE477">
        <v>70</v>
      </c>
      <c r="BF477">
        <v>70</v>
      </c>
      <c r="BG477">
        <v>12.5</v>
      </c>
      <c r="BH477">
        <v>12.5</v>
      </c>
      <c r="BI477">
        <v>12.5</v>
      </c>
      <c r="BJ477">
        <v>12.5</v>
      </c>
      <c r="BK477">
        <v>12.5</v>
      </c>
      <c r="BL477">
        <v>12.5</v>
      </c>
      <c r="BM477">
        <v>12.5</v>
      </c>
      <c r="BN477">
        <v>12.5</v>
      </c>
      <c r="BO477">
        <v>0</v>
      </c>
      <c r="BP477">
        <v>0</v>
      </c>
      <c r="BQ477">
        <v>0</v>
      </c>
      <c r="BR477">
        <v>0</v>
      </c>
      <c r="BS477">
        <v>166</v>
      </c>
      <c r="BT477">
        <v>72</v>
      </c>
    </row>
    <row r="478" spans="1:72" x14ac:dyDescent="0.25">
      <c r="A478">
        <v>667</v>
      </c>
      <c r="B478" t="s">
        <v>651</v>
      </c>
      <c r="C478">
        <v>0</v>
      </c>
      <c r="D478">
        <v>0</v>
      </c>
      <c r="E478">
        <v>0</v>
      </c>
      <c r="F478">
        <v>0</v>
      </c>
      <c r="G478">
        <v>0</v>
      </c>
      <c r="H478">
        <v>0</v>
      </c>
      <c r="I478">
        <v>0</v>
      </c>
      <c r="J478">
        <v>0</v>
      </c>
      <c r="K478">
        <v>0</v>
      </c>
      <c r="L478">
        <v>0</v>
      </c>
      <c r="M478">
        <v>0</v>
      </c>
      <c r="N478">
        <v>0</v>
      </c>
      <c r="O478">
        <v>0</v>
      </c>
      <c r="P478">
        <v>0</v>
      </c>
      <c r="Q478">
        <v>0</v>
      </c>
      <c r="R478">
        <v>0</v>
      </c>
      <c r="S478">
        <v>0</v>
      </c>
      <c r="T478">
        <v>0</v>
      </c>
      <c r="U478">
        <v>0</v>
      </c>
      <c r="V478">
        <v>0</v>
      </c>
      <c r="W478">
        <v>0</v>
      </c>
      <c r="X478">
        <v>0</v>
      </c>
      <c r="Y478">
        <v>0</v>
      </c>
      <c r="Z478">
        <v>0</v>
      </c>
      <c r="AA478">
        <v>0</v>
      </c>
      <c r="AB478">
        <v>0</v>
      </c>
      <c r="AC478">
        <v>0</v>
      </c>
      <c r="AD478">
        <v>0</v>
      </c>
      <c r="AE478">
        <v>0</v>
      </c>
      <c r="AF478">
        <v>0</v>
      </c>
      <c r="AG478">
        <v>0</v>
      </c>
      <c r="AH478">
        <v>0</v>
      </c>
      <c r="AI478">
        <v>100</v>
      </c>
      <c r="AJ478">
        <v>100</v>
      </c>
      <c r="AK478">
        <v>100</v>
      </c>
      <c r="AL478">
        <v>100</v>
      </c>
      <c r="AM478">
        <v>100</v>
      </c>
      <c r="AN478">
        <v>100</v>
      </c>
      <c r="AO478">
        <v>100</v>
      </c>
      <c r="AP478">
        <v>100</v>
      </c>
      <c r="AQ478">
        <v>0</v>
      </c>
      <c r="AR478">
        <v>0</v>
      </c>
      <c r="AS478">
        <v>0</v>
      </c>
      <c r="AT478">
        <v>0</v>
      </c>
      <c r="AU478">
        <v>0</v>
      </c>
      <c r="AV478">
        <v>0</v>
      </c>
      <c r="AW478">
        <v>0</v>
      </c>
      <c r="AX478">
        <v>0</v>
      </c>
      <c r="AY478">
        <v>0</v>
      </c>
      <c r="AZ478">
        <v>0</v>
      </c>
      <c r="BA478">
        <v>0</v>
      </c>
      <c r="BB478">
        <v>0</v>
      </c>
      <c r="BC478">
        <v>0</v>
      </c>
      <c r="BD478">
        <v>0</v>
      </c>
      <c r="BE478">
        <v>0</v>
      </c>
      <c r="BF478">
        <v>0</v>
      </c>
      <c r="BG478">
        <v>85</v>
      </c>
      <c r="BH478">
        <v>85</v>
      </c>
      <c r="BI478">
        <v>85</v>
      </c>
      <c r="BJ478">
        <v>85</v>
      </c>
      <c r="BK478">
        <v>85</v>
      </c>
      <c r="BL478">
        <v>85</v>
      </c>
      <c r="BM478">
        <v>85</v>
      </c>
      <c r="BN478">
        <v>85</v>
      </c>
      <c r="BO478">
        <v>0</v>
      </c>
      <c r="BP478">
        <v>0</v>
      </c>
      <c r="BQ478">
        <v>0</v>
      </c>
      <c r="BR478">
        <v>0</v>
      </c>
      <c r="BS478">
        <v>49</v>
      </c>
      <c r="BT478">
        <v>72</v>
      </c>
    </row>
    <row r="479" spans="1:72" x14ac:dyDescent="0.25">
      <c r="A479">
        <v>668</v>
      </c>
      <c r="B479" t="s">
        <v>652</v>
      </c>
      <c r="C479">
        <v>0</v>
      </c>
      <c r="D479">
        <v>0</v>
      </c>
      <c r="E479">
        <v>0</v>
      </c>
      <c r="F479">
        <v>0</v>
      </c>
      <c r="G479">
        <v>0</v>
      </c>
      <c r="H479">
        <v>0</v>
      </c>
      <c r="I479">
        <v>0</v>
      </c>
      <c r="J479">
        <v>0</v>
      </c>
      <c r="K479">
        <v>0</v>
      </c>
      <c r="L479">
        <v>0</v>
      </c>
      <c r="M479">
        <v>0</v>
      </c>
      <c r="N479">
        <v>0</v>
      </c>
      <c r="O479">
        <v>0</v>
      </c>
      <c r="P479">
        <v>0</v>
      </c>
      <c r="Q479">
        <v>0</v>
      </c>
      <c r="R479">
        <v>0</v>
      </c>
      <c r="S479">
        <v>0</v>
      </c>
      <c r="T479">
        <v>0</v>
      </c>
      <c r="U479">
        <v>0</v>
      </c>
      <c r="V479">
        <v>0</v>
      </c>
      <c r="W479">
        <v>0</v>
      </c>
      <c r="X479">
        <v>0</v>
      </c>
      <c r="Y479">
        <v>0</v>
      </c>
      <c r="Z479">
        <v>0</v>
      </c>
      <c r="AA479">
        <v>0</v>
      </c>
      <c r="AB479">
        <v>0</v>
      </c>
      <c r="AC479">
        <v>0</v>
      </c>
      <c r="AD479">
        <v>0</v>
      </c>
      <c r="AE479">
        <v>0</v>
      </c>
      <c r="AF479">
        <v>0</v>
      </c>
      <c r="AG479">
        <v>0</v>
      </c>
      <c r="AH479">
        <v>0</v>
      </c>
      <c r="AI479">
        <v>100</v>
      </c>
      <c r="AJ479">
        <v>100</v>
      </c>
      <c r="AK479">
        <v>100</v>
      </c>
      <c r="AL479">
        <v>100</v>
      </c>
      <c r="AM479">
        <v>100</v>
      </c>
      <c r="AN479">
        <v>100</v>
      </c>
      <c r="AO479">
        <v>100</v>
      </c>
      <c r="AP479">
        <v>100</v>
      </c>
      <c r="AQ479">
        <v>70</v>
      </c>
      <c r="AR479">
        <v>70</v>
      </c>
      <c r="AS479">
        <v>70</v>
      </c>
      <c r="AT479">
        <v>70</v>
      </c>
      <c r="AU479">
        <v>70</v>
      </c>
      <c r="AV479">
        <v>70</v>
      </c>
      <c r="AW479">
        <v>70</v>
      </c>
      <c r="AX479">
        <v>70</v>
      </c>
      <c r="AY479">
        <v>50</v>
      </c>
      <c r="AZ479">
        <v>50</v>
      </c>
      <c r="BA479">
        <v>50</v>
      </c>
      <c r="BB479">
        <v>50</v>
      </c>
      <c r="BC479">
        <v>50</v>
      </c>
      <c r="BD479">
        <v>50</v>
      </c>
      <c r="BE479">
        <v>50</v>
      </c>
      <c r="BF479">
        <v>50</v>
      </c>
      <c r="BG479">
        <v>32.5</v>
      </c>
      <c r="BH479">
        <v>32.5</v>
      </c>
      <c r="BI479">
        <v>32.5</v>
      </c>
      <c r="BJ479">
        <v>32.5</v>
      </c>
      <c r="BK479">
        <v>32.5</v>
      </c>
      <c r="BL479">
        <v>32.5</v>
      </c>
      <c r="BM479">
        <v>32.5</v>
      </c>
      <c r="BN479">
        <v>32.5</v>
      </c>
      <c r="BO479">
        <v>0</v>
      </c>
      <c r="BP479">
        <v>0</v>
      </c>
      <c r="BQ479">
        <v>0</v>
      </c>
      <c r="BR479">
        <v>0</v>
      </c>
      <c r="BS479">
        <v>40</v>
      </c>
      <c r="BT479">
        <v>73</v>
      </c>
    </row>
    <row r="480" spans="1:72" x14ac:dyDescent="0.25">
      <c r="A480">
        <v>669</v>
      </c>
      <c r="B480" t="s">
        <v>653</v>
      </c>
      <c r="C480">
        <v>0</v>
      </c>
      <c r="D480">
        <v>0</v>
      </c>
      <c r="E480">
        <v>0</v>
      </c>
      <c r="F480">
        <v>0</v>
      </c>
      <c r="G480">
        <v>0</v>
      </c>
      <c r="H480">
        <v>0</v>
      </c>
      <c r="I480">
        <v>0</v>
      </c>
      <c r="J480">
        <v>0</v>
      </c>
      <c r="K480">
        <v>0</v>
      </c>
      <c r="L480">
        <v>0</v>
      </c>
      <c r="M480">
        <v>0</v>
      </c>
      <c r="N480">
        <v>0</v>
      </c>
      <c r="O480">
        <v>0</v>
      </c>
      <c r="P480">
        <v>0</v>
      </c>
      <c r="Q480">
        <v>0</v>
      </c>
      <c r="R480">
        <v>0</v>
      </c>
      <c r="S480">
        <v>0</v>
      </c>
      <c r="T480">
        <v>0</v>
      </c>
      <c r="U480">
        <v>0</v>
      </c>
      <c r="V480">
        <v>0</v>
      </c>
      <c r="W480">
        <v>0</v>
      </c>
      <c r="X480">
        <v>0</v>
      </c>
      <c r="Y480">
        <v>0</v>
      </c>
      <c r="Z480">
        <v>0</v>
      </c>
      <c r="AA480">
        <v>0</v>
      </c>
      <c r="AB480">
        <v>0</v>
      </c>
      <c r="AC480">
        <v>0</v>
      </c>
      <c r="AD480">
        <v>0</v>
      </c>
      <c r="AE480">
        <v>0</v>
      </c>
      <c r="AF480">
        <v>0</v>
      </c>
      <c r="AG480">
        <v>0</v>
      </c>
      <c r="AH480">
        <v>0</v>
      </c>
      <c r="AI480">
        <v>100</v>
      </c>
      <c r="AJ480">
        <v>100</v>
      </c>
      <c r="AK480">
        <v>100</v>
      </c>
      <c r="AL480">
        <v>100</v>
      </c>
      <c r="AM480">
        <v>100</v>
      </c>
      <c r="AN480">
        <v>100</v>
      </c>
      <c r="AO480">
        <v>100</v>
      </c>
      <c r="AP480">
        <v>100</v>
      </c>
      <c r="AQ480">
        <v>70</v>
      </c>
      <c r="AR480">
        <v>70</v>
      </c>
      <c r="AS480">
        <v>70</v>
      </c>
      <c r="AT480">
        <v>70</v>
      </c>
      <c r="AU480">
        <v>70</v>
      </c>
      <c r="AV480">
        <v>70</v>
      </c>
      <c r="AW480">
        <v>70</v>
      </c>
      <c r="AX480">
        <v>70</v>
      </c>
      <c r="AY480">
        <v>50</v>
      </c>
      <c r="AZ480">
        <v>50</v>
      </c>
      <c r="BA480">
        <v>50</v>
      </c>
      <c r="BB480">
        <v>50</v>
      </c>
      <c r="BC480">
        <v>50</v>
      </c>
      <c r="BD480">
        <v>50</v>
      </c>
      <c r="BE480">
        <v>50</v>
      </c>
      <c r="BF480">
        <v>50</v>
      </c>
      <c r="BG480">
        <v>32.5</v>
      </c>
      <c r="BH480">
        <v>32.5</v>
      </c>
      <c r="BI480">
        <v>32.5</v>
      </c>
      <c r="BJ480">
        <v>32.5</v>
      </c>
      <c r="BK480">
        <v>32.5</v>
      </c>
      <c r="BL480">
        <v>32.5</v>
      </c>
      <c r="BM480">
        <v>32.5</v>
      </c>
      <c r="BN480">
        <v>32.5</v>
      </c>
      <c r="BO480">
        <v>0</v>
      </c>
      <c r="BP480">
        <v>0</v>
      </c>
      <c r="BQ480">
        <v>0</v>
      </c>
      <c r="BR480">
        <v>0</v>
      </c>
      <c r="BS480">
        <v>40</v>
      </c>
      <c r="BT480">
        <v>73</v>
      </c>
    </row>
    <row r="481" spans="1:72" x14ac:dyDescent="0.25">
      <c r="A481">
        <v>670</v>
      </c>
      <c r="B481" t="s">
        <v>654</v>
      </c>
      <c r="C481">
        <v>0</v>
      </c>
      <c r="D481">
        <v>0.27</v>
      </c>
      <c r="E481">
        <v>0</v>
      </c>
      <c r="F481">
        <v>0</v>
      </c>
      <c r="G481">
        <v>0</v>
      </c>
      <c r="H481">
        <v>0</v>
      </c>
      <c r="I481">
        <v>0</v>
      </c>
      <c r="J481">
        <v>0</v>
      </c>
      <c r="K481">
        <v>0</v>
      </c>
      <c r="L481">
        <v>0</v>
      </c>
      <c r="M481">
        <v>0</v>
      </c>
      <c r="N481">
        <v>0</v>
      </c>
      <c r="O481">
        <v>0</v>
      </c>
      <c r="P481">
        <v>0</v>
      </c>
      <c r="Q481">
        <v>0</v>
      </c>
      <c r="R481">
        <v>0</v>
      </c>
      <c r="S481">
        <v>0</v>
      </c>
      <c r="T481">
        <v>0</v>
      </c>
      <c r="U481">
        <v>0</v>
      </c>
      <c r="V481">
        <v>0</v>
      </c>
      <c r="W481">
        <v>0</v>
      </c>
      <c r="X481">
        <v>0</v>
      </c>
      <c r="Y481">
        <v>0</v>
      </c>
      <c r="Z481">
        <v>0</v>
      </c>
      <c r="AA481">
        <v>0</v>
      </c>
      <c r="AB481">
        <v>0</v>
      </c>
      <c r="AC481">
        <v>0</v>
      </c>
      <c r="AD481">
        <v>0</v>
      </c>
      <c r="AE481">
        <v>0</v>
      </c>
      <c r="AF481">
        <v>0</v>
      </c>
      <c r="AG481">
        <v>0</v>
      </c>
      <c r="AH481">
        <v>0</v>
      </c>
      <c r="AI481">
        <v>105</v>
      </c>
      <c r="AJ481">
        <v>104.73</v>
      </c>
      <c r="AK481">
        <v>105</v>
      </c>
      <c r="AL481">
        <v>105</v>
      </c>
      <c r="AM481">
        <v>105</v>
      </c>
      <c r="AN481">
        <v>105</v>
      </c>
      <c r="AO481">
        <v>105</v>
      </c>
      <c r="AP481">
        <v>105</v>
      </c>
      <c r="AQ481">
        <v>75</v>
      </c>
      <c r="AR481">
        <v>75</v>
      </c>
      <c r="AS481">
        <v>75</v>
      </c>
      <c r="AT481">
        <v>75</v>
      </c>
      <c r="AU481">
        <v>75</v>
      </c>
      <c r="AV481">
        <v>75</v>
      </c>
      <c r="AW481">
        <v>75</v>
      </c>
      <c r="AX481">
        <v>75</v>
      </c>
      <c r="AY481">
        <v>55</v>
      </c>
      <c r="AZ481">
        <v>55</v>
      </c>
      <c r="BA481">
        <v>55</v>
      </c>
      <c r="BB481">
        <v>55</v>
      </c>
      <c r="BC481">
        <v>55</v>
      </c>
      <c r="BD481">
        <v>55</v>
      </c>
      <c r="BE481">
        <v>55</v>
      </c>
      <c r="BF481">
        <v>55</v>
      </c>
      <c r="BG481">
        <v>34.5</v>
      </c>
      <c r="BH481">
        <v>34.5</v>
      </c>
      <c r="BI481">
        <v>34.5</v>
      </c>
      <c r="BJ481">
        <v>34.5</v>
      </c>
      <c r="BK481">
        <v>34.5</v>
      </c>
      <c r="BL481">
        <v>34.5</v>
      </c>
      <c r="BM481">
        <v>34.5</v>
      </c>
      <c r="BN481">
        <v>34.5</v>
      </c>
      <c r="BO481">
        <v>5</v>
      </c>
      <c r="BP481">
        <v>5</v>
      </c>
      <c r="BQ481">
        <v>5</v>
      </c>
      <c r="BR481">
        <v>2</v>
      </c>
      <c r="BS481">
        <v>40</v>
      </c>
      <c r="BT481">
        <v>73</v>
      </c>
    </row>
    <row r="482" spans="1:72" x14ac:dyDescent="0.25">
      <c r="A482">
        <v>671</v>
      </c>
      <c r="B482" t="s">
        <v>655</v>
      </c>
      <c r="C482">
        <v>0</v>
      </c>
      <c r="D482">
        <v>0</v>
      </c>
      <c r="E482">
        <v>0</v>
      </c>
      <c r="F482">
        <v>0</v>
      </c>
      <c r="G482">
        <v>0</v>
      </c>
      <c r="H482">
        <v>0</v>
      </c>
      <c r="I482">
        <v>0</v>
      </c>
      <c r="J482">
        <v>0</v>
      </c>
      <c r="K482">
        <v>0</v>
      </c>
      <c r="L482">
        <v>0</v>
      </c>
      <c r="M482">
        <v>0</v>
      </c>
      <c r="N482">
        <v>0</v>
      </c>
      <c r="O482">
        <v>0</v>
      </c>
      <c r="P482">
        <v>0</v>
      </c>
      <c r="Q482">
        <v>0</v>
      </c>
      <c r="R482">
        <v>0</v>
      </c>
      <c r="S482">
        <v>0</v>
      </c>
      <c r="T482">
        <v>0</v>
      </c>
      <c r="U482">
        <v>0</v>
      </c>
      <c r="V482">
        <v>0</v>
      </c>
      <c r="W482">
        <v>0</v>
      </c>
      <c r="X482">
        <v>0</v>
      </c>
      <c r="Y482">
        <v>0</v>
      </c>
      <c r="Z482">
        <v>0</v>
      </c>
      <c r="AA482">
        <v>0</v>
      </c>
      <c r="AB482">
        <v>0</v>
      </c>
      <c r="AC482">
        <v>0</v>
      </c>
      <c r="AD482">
        <v>0</v>
      </c>
      <c r="AE482">
        <v>0</v>
      </c>
      <c r="AF482">
        <v>0</v>
      </c>
      <c r="AG482">
        <v>0</v>
      </c>
      <c r="AH482">
        <v>0</v>
      </c>
      <c r="AI482">
        <v>106</v>
      </c>
      <c r="AJ482">
        <v>106</v>
      </c>
      <c r="AK482">
        <v>106</v>
      </c>
      <c r="AL482">
        <v>106</v>
      </c>
      <c r="AM482">
        <v>106</v>
      </c>
      <c r="AN482">
        <v>106</v>
      </c>
      <c r="AO482">
        <v>106</v>
      </c>
      <c r="AP482">
        <v>106</v>
      </c>
      <c r="AQ482">
        <v>70</v>
      </c>
      <c r="AR482">
        <v>70</v>
      </c>
      <c r="AS482">
        <v>70</v>
      </c>
      <c r="AT482">
        <v>70</v>
      </c>
      <c r="AU482">
        <v>70</v>
      </c>
      <c r="AV482">
        <v>70</v>
      </c>
      <c r="AW482">
        <v>70</v>
      </c>
      <c r="AX482">
        <v>70</v>
      </c>
      <c r="AY482">
        <v>56</v>
      </c>
      <c r="AZ482">
        <v>56</v>
      </c>
      <c r="BA482">
        <v>56</v>
      </c>
      <c r="BB482">
        <v>56</v>
      </c>
      <c r="BC482">
        <v>56</v>
      </c>
      <c r="BD482">
        <v>56</v>
      </c>
      <c r="BE482">
        <v>56</v>
      </c>
      <c r="BF482">
        <v>56</v>
      </c>
      <c r="BG482">
        <v>43.5</v>
      </c>
      <c r="BH482">
        <v>43.5</v>
      </c>
      <c r="BI482">
        <v>43.5</v>
      </c>
      <c r="BJ482">
        <v>43.5</v>
      </c>
      <c r="BK482">
        <v>43.5</v>
      </c>
      <c r="BL482">
        <v>43.5</v>
      </c>
      <c r="BM482">
        <v>43.5</v>
      </c>
      <c r="BN482">
        <v>43.5</v>
      </c>
      <c r="BO482">
        <v>6</v>
      </c>
      <c r="BP482">
        <v>0</v>
      </c>
      <c r="BQ482">
        <v>6</v>
      </c>
      <c r="BR482">
        <v>11</v>
      </c>
      <c r="BS482">
        <v>40</v>
      </c>
      <c r="BT482">
        <v>73</v>
      </c>
    </row>
    <row r="483" spans="1:72" x14ac:dyDescent="0.25">
      <c r="A483">
        <v>672</v>
      </c>
      <c r="B483" t="s">
        <v>656</v>
      </c>
      <c r="C483">
        <v>0</v>
      </c>
      <c r="D483">
        <v>0</v>
      </c>
      <c r="E483">
        <v>0</v>
      </c>
      <c r="F483">
        <v>0</v>
      </c>
      <c r="G483">
        <v>0</v>
      </c>
      <c r="H483">
        <v>0</v>
      </c>
      <c r="I483">
        <v>0</v>
      </c>
      <c r="J483">
        <v>0</v>
      </c>
      <c r="K483">
        <v>0</v>
      </c>
      <c r="L483">
        <v>0</v>
      </c>
      <c r="M483">
        <v>0</v>
      </c>
      <c r="N483">
        <v>0</v>
      </c>
      <c r="O483">
        <v>0</v>
      </c>
      <c r="P483">
        <v>0</v>
      </c>
      <c r="Q483">
        <v>0</v>
      </c>
      <c r="R483">
        <v>0</v>
      </c>
      <c r="S483">
        <v>0</v>
      </c>
      <c r="T483">
        <v>0</v>
      </c>
      <c r="U483">
        <v>0</v>
      </c>
      <c r="V483">
        <v>0</v>
      </c>
      <c r="W483">
        <v>0</v>
      </c>
      <c r="X483">
        <v>0</v>
      </c>
      <c r="Y483">
        <v>0</v>
      </c>
      <c r="Z483">
        <v>0</v>
      </c>
      <c r="AA483">
        <v>0</v>
      </c>
      <c r="AB483">
        <v>0</v>
      </c>
      <c r="AC483">
        <v>0</v>
      </c>
      <c r="AD483">
        <v>0</v>
      </c>
      <c r="AE483">
        <v>0</v>
      </c>
      <c r="AF483">
        <v>0</v>
      </c>
      <c r="AG483">
        <v>0</v>
      </c>
      <c r="AH483">
        <v>0</v>
      </c>
      <c r="AI483">
        <v>102</v>
      </c>
      <c r="AJ483">
        <v>102</v>
      </c>
      <c r="AK483">
        <v>102</v>
      </c>
      <c r="AL483">
        <v>102</v>
      </c>
      <c r="AM483">
        <v>102</v>
      </c>
      <c r="AN483">
        <v>102</v>
      </c>
      <c r="AO483">
        <v>102</v>
      </c>
      <c r="AP483">
        <v>102</v>
      </c>
      <c r="AQ483">
        <v>70</v>
      </c>
      <c r="AR483">
        <v>70</v>
      </c>
      <c r="AS483">
        <v>70</v>
      </c>
      <c r="AT483">
        <v>70</v>
      </c>
      <c r="AU483">
        <v>70</v>
      </c>
      <c r="AV483">
        <v>70</v>
      </c>
      <c r="AW483">
        <v>70</v>
      </c>
      <c r="AX483">
        <v>70</v>
      </c>
      <c r="AY483">
        <v>50</v>
      </c>
      <c r="AZ483">
        <v>50</v>
      </c>
      <c r="BA483">
        <v>50</v>
      </c>
      <c r="BB483">
        <v>50</v>
      </c>
      <c r="BC483">
        <v>50</v>
      </c>
      <c r="BD483">
        <v>50</v>
      </c>
      <c r="BE483">
        <v>50</v>
      </c>
      <c r="BF483">
        <v>50</v>
      </c>
      <c r="BG483">
        <v>32.5</v>
      </c>
      <c r="BH483">
        <v>32.5</v>
      </c>
      <c r="BI483">
        <v>32.5</v>
      </c>
      <c r="BJ483">
        <v>32.5</v>
      </c>
      <c r="BK483">
        <v>32.5</v>
      </c>
      <c r="BL483">
        <v>32.5</v>
      </c>
      <c r="BM483">
        <v>32.5</v>
      </c>
      <c r="BN483">
        <v>32.5</v>
      </c>
      <c r="BO483">
        <v>2</v>
      </c>
      <c r="BP483">
        <v>0</v>
      </c>
      <c r="BQ483">
        <v>0</v>
      </c>
      <c r="BR483">
        <v>0</v>
      </c>
      <c r="BS483">
        <v>40</v>
      </c>
      <c r="BT483">
        <v>73</v>
      </c>
    </row>
    <row r="484" spans="1:72" x14ac:dyDescent="0.25">
      <c r="A484">
        <v>673</v>
      </c>
      <c r="B484" t="s">
        <v>657</v>
      </c>
      <c r="C484">
        <v>0</v>
      </c>
      <c r="D484">
        <v>0</v>
      </c>
      <c r="E484">
        <v>0</v>
      </c>
      <c r="F484">
        <v>0</v>
      </c>
      <c r="G484">
        <v>0</v>
      </c>
      <c r="H484">
        <v>0</v>
      </c>
      <c r="I484">
        <v>0</v>
      </c>
      <c r="J484">
        <v>0</v>
      </c>
      <c r="K484">
        <v>0</v>
      </c>
      <c r="L484">
        <v>0</v>
      </c>
      <c r="M484">
        <v>0</v>
      </c>
      <c r="N484">
        <v>0</v>
      </c>
      <c r="O484">
        <v>0</v>
      </c>
      <c r="P484">
        <v>0</v>
      </c>
      <c r="Q484">
        <v>0</v>
      </c>
      <c r="R484">
        <v>0</v>
      </c>
      <c r="S484">
        <v>0</v>
      </c>
      <c r="T484">
        <v>0</v>
      </c>
      <c r="U484">
        <v>0</v>
      </c>
      <c r="V484">
        <v>0</v>
      </c>
      <c r="W484">
        <v>0</v>
      </c>
      <c r="X484">
        <v>0</v>
      </c>
      <c r="Y484">
        <v>0</v>
      </c>
      <c r="Z484">
        <v>0</v>
      </c>
      <c r="AA484">
        <v>0</v>
      </c>
      <c r="AB484">
        <v>0</v>
      </c>
      <c r="AC484">
        <v>0</v>
      </c>
      <c r="AD484">
        <v>0</v>
      </c>
      <c r="AE484">
        <v>0</v>
      </c>
      <c r="AF484">
        <v>0</v>
      </c>
      <c r="AG484">
        <v>0</v>
      </c>
      <c r="AH484">
        <v>0</v>
      </c>
      <c r="AI484">
        <v>100</v>
      </c>
      <c r="AJ484">
        <v>100</v>
      </c>
      <c r="AK484">
        <v>100</v>
      </c>
      <c r="AL484">
        <v>100</v>
      </c>
      <c r="AM484">
        <v>100</v>
      </c>
      <c r="AN484">
        <v>100</v>
      </c>
      <c r="AO484">
        <v>100</v>
      </c>
      <c r="AP484">
        <v>100</v>
      </c>
      <c r="AQ484">
        <v>70</v>
      </c>
      <c r="AR484">
        <v>70</v>
      </c>
      <c r="AS484">
        <v>70</v>
      </c>
      <c r="AT484">
        <v>70</v>
      </c>
      <c r="AU484">
        <v>70</v>
      </c>
      <c r="AV484">
        <v>70</v>
      </c>
      <c r="AW484">
        <v>70</v>
      </c>
      <c r="AX484">
        <v>70</v>
      </c>
      <c r="AY484">
        <v>50</v>
      </c>
      <c r="AZ484">
        <v>50</v>
      </c>
      <c r="BA484">
        <v>50</v>
      </c>
      <c r="BB484">
        <v>50</v>
      </c>
      <c r="BC484">
        <v>50</v>
      </c>
      <c r="BD484">
        <v>50</v>
      </c>
      <c r="BE484">
        <v>50</v>
      </c>
      <c r="BF484">
        <v>50</v>
      </c>
      <c r="BG484">
        <v>32.5</v>
      </c>
      <c r="BH484">
        <v>32.5</v>
      </c>
      <c r="BI484">
        <v>32.5</v>
      </c>
      <c r="BJ484">
        <v>32.5</v>
      </c>
      <c r="BK484">
        <v>32.5</v>
      </c>
      <c r="BL484">
        <v>32.5</v>
      </c>
      <c r="BM484">
        <v>32.5</v>
      </c>
      <c r="BN484">
        <v>32.5</v>
      </c>
      <c r="BO484">
        <v>0</v>
      </c>
      <c r="BP484">
        <v>0</v>
      </c>
      <c r="BQ484">
        <v>0</v>
      </c>
      <c r="BR484">
        <v>0</v>
      </c>
      <c r="BS484">
        <v>40</v>
      </c>
      <c r="BT484">
        <v>73</v>
      </c>
    </row>
    <row r="485" spans="1:72" x14ac:dyDescent="0.25">
      <c r="A485">
        <v>674</v>
      </c>
      <c r="B485" t="s">
        <v>658</v>
      </c>
      <c r="C485">
        <v>0</v>
      </c>
      <c r="D485">
        <v>0</v>
      </c>
      <c r="E485">
        <v>0</v>
      </c>
      <c r="F485">
        <v>0</v>
      </c>
      <c r="G485">
        <v>0</v>
      </c>
      <c r="H485">
        <v>0</v>
      </c>
      <c r="I485">
        <v>0</v>
      </c>
      <c r="J485">
        <v>0</v>
      </c>
      <c r="K485">
        <v>0</v>
      </c>
      <c r="L485">
        <v>0</v>
      </c>
      <c r="M485">
        <v>0</v>
      </c>
      <c r="N485">
        <v>0</v>
      </c>
      <c r="O485">
        <v>0</v>
      </c>
      <c r="P485">
        <v>0</v>
      </c>
      <c r="Q485">
        <v>0</v>
      </c>
      <c r="R485">
        <v>0</v>
      </c>
      <c r="S485">
        <v>0</v>
      </c>
      <c r="T485">
        <v>0</v>
      </c>
      <c r="U485">
        <v>0</v>
      </c>
      <c r="V485">
        <v>0</v>
      </c>
      <c r="W485">
        <v>0</v>
      </c>
      <c r="X485">
        <v>0</v>
      </c>
      <c r="Y485">
        <v>0</v>
      </c>
      <c r="Z485">
        <v>0</v>
      </c>
      <c r="AA485">
        <v>0</v>
      </c>
      <c r="AB485">
        <v>0</v>
      </c>
      <c r="AC485">
        <v>0</v>
      </c>
      <c r="AD485">
        <v>0</v>
      </c>
      <c r="AE485">
        <v>0</v>
      </c>
      <c r="AF485">
        <v>0</v>
      </c>
      <c r="AG485">
        <v>0</v>
      </c>
      <c r="AH485">
        <v>0</v>
      </c>
      <c r="AI485">
        <v>104</v>
      </c>
      <c r="AJ485">
        <v>104</v>
      </c>
      <c r="AK485">
        <v>104</v>
      </c>
      <c r="AL485">
        <v>104</v>
      </c>
      <c r="AM485">
        <v>104</v>
      </c>
      <c r="AN485">
        <v>104</v>
      </c>
      <c r="AO485">
        <v>104</v>
      </c>
      <c r="AP485">
        <v>104</v>
      </c>
      <c r="AQ485">
        <v>70</v>
      </c>
      <c r="AR485">
        <v>70</v>
      </c>
      <c r="AS485">
        <v>70</v>
      </c>
      <c r="AT485">
        <v>70</v>
      </c>
      <c r="AU485">
        <v>70</v>
      </c>
      <c r="AV485">
        <v>70</v>
      </c>
      <c r="AW485">
        <v>70</v>
      </c>
      <c r="AX485">
        <v>70</v>
      </c>
      <c r="AY485">
        <v>58</v>
      </c>
      <c r="AZ485">
        <v>58</v>
      </c>
      <c r="BA485">
        <v>58</v>
      </c>
      <c r="BB485">
        <v>58</v>
      </c>
      <c r="BC485">
        <v>58</v>
      </c>
      <c r="BD485">
        <v>58</v>
      </c>
      <c r="BE485">
        <v>58</v>
      </c>
      <c r="BF485">
        <v>58</v>
      </c>
      <c r="BG485">
        <v>34.5</v>
      </c>
      <c r="BH485">
        <v>34.5</v>
      </c>
      <c r="BI485">
        <v>34.5</v>
      </c>
      <c r="BJ485">
        <v>34.5</v>
      </c>
      <c r="BK485">
        <v>34.5</v>
      </c>
      <c r="BL485">
        <v>34.5</v>
      </c>
      <c r="BM485">
        <v>34.5</v>
      </c>
      <c r="BN485">
        <v>34.5</v>
      </c>
      <c r="BO485">
        <v>4</v>
      </c>
      <c r="BP485">
        <v>0</v>
      </c>
      <c r="BQ485">
        <v>8</v>
      </c>
      <c r="BR485">
        <v>2</v>
      </c>
      <c r="BS485">
        <v>40</v>
      </c>
      <c r="BT485">
        <v>74</v>
      </c>
    </row>
    <row r="486" spans="1:72" x14ac:dyDescent="0.25">
      <c r="A486">
        <v>675</v>
      </c>
      <c r="B486" t="s">
        <v>659</v>
      </c>
      <c r="C486">
        <v>0</v>
      </c>
      <c r="D486">
        <v>0</v>
      </c>
      <c r="E486">
        <v>0</v>
      </c>
      <c r="F486">
        <v>0</v>
      </c>
      <c r="G486">
        <v>0</v>
      </c>
      <c r="H486">
        <v>0</v>
      </c>
      <c r="I486">
        <v>0</v>
      </c>
      <c r="J486">
        <v>0</v>
      </c>
      <c r="K486">
        <v>0</v>
      </c>
      <c r="L486">
        <v>0</v>
      </c>
      <c r="M486">
        <v>0</v>
      </c>
      <c r="N486">
        <v>0</v>
      </c>
      <c r="O486">
        <v>0</v>
      </c>
      <c r="P486">
        <v>0</v>
      </c>
      <c r="Q486">
        <v>0</v>
      </c>
      <c r="R486">
        <v>0</v>
      </c>
      <c r="S486">
        <v>0</v>
      </c>
      <c r="T486">
        <v>0</v>
      </c>
      <c r="U486">
        <v>0</v>
      </c>
      <c r="V486">
        <v>0</v>
      </c>
      <c r="W486">
        <v>0</v>
      </c>
      <c r="X486">
        <v>0</v>
      </c>
      <c r="Y486">
        <v>0</v>
      </c>
      <c r="Z486">
        <v>0</v>
      </c>
      <c r="AA486">
        <v>25</v>
      </c>
      <c r="AB486">
        <v>0</v>
      </c>
      <c r="AC486">
        <v>0</v>
      </c>
      <c r="AD486">
        <v>0</v>
      </c>
      <c r="AE486">
        <v>0</v>
      </c>
      <c r="AF486">
        <v>25</v>
      </c>
      <c r="AG486">
        <v>0</v>
      </c>
      <c r="AH486">
        <v>0</v>
      </c>
      <c r="AI486">
        <v>100</v>
      </c>
      <c r="AJ486">
        <v>100</v>
      </c>
      <c r="AK486">
        <v>100</v>
      </c>
      <c r="AL486">
        <v>100</v>
      </c>
      <c r="AM486">
        <v>100</v>
      </c>
      <c r="AN486">
        <v>100</v>
      </c>
      <c r="AO486">
        <v>100</v>
      </c>
      <c r="AP486">
        <v>100</v>
      </c>
      <c r="AQ486">
        <v>37.5</v>
      </c>
      <c r="AR486">
        <v>37.5</v>
      </c>
      <c r="AS486">
        <v>37.5</v>
      </c>
      <c r="AT486">
        <v>37.5</v>
      </c>
      <c r="AU486">
        <v>37.5</v>
      </c>
      <c r="AV486">
        <v>37.5</v>
      </c>
      <c r="AW486">
        <v>37.5</v>
      </c>
      <c r="AX486">
        <v>37.5</v>
      </c>
      <c r="AY486">
        <v>5</v>
      </c>
      <c r="AZ486">
        <v>5</v>
      </c>
      <c r="BA486">
        <v>5</v>
      </c>
      <c r="BB486">
        <v>5</v>
      </c>
      <c r="BC486">
        <v>5</v>
      </c>
      <c r="BD486">
        <v>5</v>
      </c>
      <c r="BE486">
        <v>5</v>
      </c>
      <c r="BF486">
        <v>5</v>
      </c>
      <c r="BG486">
        <v>84</v>
      </c>
      <c r="BH486">
        <v>109</v>
      </c>
      <c r="BI486">
        <v>109</v>
      </c>
      <c r="BJ486">
        <v>109</v>
      </c>
      <c r="BK486">
        <v>109</v>
      </c>
      <c r="BL486">
        <v>84</v>
      </c>
      <c r="BM486">
        <v>109</v>
      </c>
      <c r="BN486">
        <v>109</v>
      </c>
      <c r="BO486">
        <v>0</v>
      </c>
      <c r="BP486">
        <v>0</v>
      </c>
      <c r="BQ486">
        <v>0</v>
      </c>
      <c r="BR486">
        <v>9</v>
      </c>
      <c r="BS486">
        <v>42</v>
      </c>
      <c r="BT486">
        <v>75</v>
      </c>
    </row>
    <row r="487" spans="1:72" x14ac:dyDescent="0.25">
      <c r="A487">
        <v>676</v>
      </c>
      <c r="B487" t="s">
        <v>660</v>
      </c>
      <c r="C487">
        <v>0</v>
      </c>
      <c r="D487">
        <v>0.8</v>
      </c>
      <c r="E487">
        <v>0</v>
      </c>
      <c r="F487">
        <v>0</v>
      </c>
      <c r="G487">
        <v>0</v>
      </c>
      <c r="H487">
        <v>0</v>
      </c>
      <c r="I487">
        <v>0</v>
      </c>
      <c r="J487">
        <v>0</v>
      </c>
      <c r="K487">
        <v>0</v>
      </c>
      <c r="L487">
        <v>0</v>
      </c>
      <c r="M487">
        <v>0</v>
      </c>
      <c r="N487">
        <v>0</v>
      </c>
      <c r="O487">
        <v>0</v>
      </c>
      <c r="P487">
        <v>0</v>
      </c>
      <c r="Q487">
        <v>0</v>
      </c>
      <c r="R487">
        <v>0.44</v>
      </c>
      <c r="S487">
        <v>0</v>
      </c>
      <c r="T487">
        <v>0</v>
      </c>
      <c r="U487">
        <v>0</v>
      </c>
      <c r="V487">
        <v>0</v>
      </c>
      <c r="W487">
        <v>0</v>
      </c>
      <c r="X487">
        <v>0</v>
      </c>
      <c r="Y487">
        <v>0</v>
      </c>
      <c r="Z487">
        <v>0</v>
      </c>
      <c r="AA487">
        <v>0</v>
      </c>
      <c r="AB487">
        <v>0</v>
      </c>
      <c r="AC487">
        <v>0</v>
      </c>
      <c r="AD487">
        <v>0</v>
      </c>
      <c r="AE487">
        <v>0</v>
      </c>
      <c r="AF487">
        <v>0</v>
      </c>
      <c r="AG487">
        <v>0</v>
      </c>
      <c r="AH487">
        <v>0</v>
      </c>
      <c r="AI487">
        <v>0</v>
      </c>
      <c r="AJ487">
        <v>-0.8</v>
      </c>
      <c r="AK487">
        <v>0</v>
      </c>
      <c r="AL487">
        <v>0</v>
      </c>
      <c r="AM487">
        <v>0</v>
      </c>
      <c r="AN487">
        <v>0</v>
      </c>
      <c r="AO487">
        <v>0</v>
      </c>
      <c r="AP487">
        <v>0</v>
      </c>
      <c r="AQ487">
        <v>63</v>
      </c>
      <c r="AR487">
        <v>63</v>
      </c>
      <c r="AS487">
        <v>63</v>
      </c>
      <c r="AT487">
        <v>63</v>
      </c>
      <c r="AU487">
        <v>63</v>
      </c>
      <c r="AV487">
        <v>63</v>
      </c>
      <c r="AW487">
        <v>63</v>
      </c>
      <c r="AX487">
        <v>62.56</v>
      </c>
      <c r="AY487">
        <v>0</v>
      </c>
      <c r="AZ487">
        <v>0</v>
      </c>
      <c r="BA487">
        <v>0</v>
      </c>
      <c r="BB487">
        <v>0</v>
      </c>
      <c r="BC487">
        <v>0</v>
      </c>
      <c r="BD487">
        <v>0</v>
      </c>
      <c r="BE487">
        <v>0</v>
      </c>
      <c r="BF487">
        <v>0</v>
      </c>
      <c r="BG487">
        <v>0</v>
      </c>
      <c r="BH487">
        <v>0</v>
      </c>
      <c r="BI487">
        <v>0</v>
      </c>
      <c r="BJ487">
        <v>0</v>
      </c>
      <c r="BK487">
        <v>0</v>
      </c>
      <c r="BL487">
        <v>0</v>
      </c>
      <c r="BM487">
        <v>0</v>
      </c>
      <c r="BN487">
        <v>0</v>
      </c>
      <c r="BO487">
        <v>0</v>
      </c>
      <c r="BP487">
        <v>18</v>
      </c>
      <c r="BQ487">
        <v>0</v>
      </c>
      <c r="BR487">
        <v>0</v>
      </c>
      <c r="BS487">
        <v>75</v>
      </c>
      <c r="BT487">
        <v>75</v>
      </c>
    </row>
    <row r="488" spans="1:72" x14ac:dyDescent="0.25">
      <c r="A488">
        <v>677</v>
      </c>
      <c r="B488" t="s">
        <v>661</v>
      </c>
      <c r="C488">
        <v>0</v>
      </c>
      <c r="D488">
        <v>0</v>
      </c>
      <c r="E488">
        <v>0</v>
      </c>
      <c r="F488">
        <v>0</v>
      </c>
      <c r="G488">
        <v>0</v>
      </c>
      <c r="H488">
        <v>0</v>
      </c>
      <c r="I488">
        <v>0</v>
      </c>
      <c r="J488">
        <v>0</v>
      </c>
      <c r="K488">
        <v>0</v>
      </c>
      <c r="L488">
        <v>0</v>
      </c>
      <c r="M488">
        <v>0</v>
      </c>
      <c r="N488">
        <v>0</v>
      </c>
      <c r="O488">
        <v>0</v>
      </c>
      <c r="P488">
        <v>0</v>
      </c>
      <c r="Q488">
        <v>0</v>
      </c>
      <c r="R488">
        <v>0</v>
      </c>
      <c r="S488">
        <v>0</v>
      </c>
      <c r="T488">
        <v>0</v>
      </c>
      <c r="U488">
        <v>0</v>
      </c>
      <c r="V488">
        <v>0</v>
      </c>
      <c r="W488">
        <v>0</v>
      </c>
      <c r="X488">
        <v>0</v>
      </c>
      <c r="Y488">
        <v>0</v>
      </c>
      <c r="Z488">
        <v>0</v>
      </c>
      <c r="AA488">
        <v>0</v>
      </c>
      <c r="AB488">
        <v>0</v>
      </c>
      <c r="AC488">
        <v>0</v>
      </c>
      <c r="AD488">
        <v>0</v>
      </c>
      <c r="AE488">
        <v>0</v>
      </c>
      <c r="AF488">
        <v>0</v>
      </c>
      <c r="AG488">
        <v>0</v>
      </c>
      <c r="AH488">
        <v>0</v>
      </c>
      <c r="AI488">
        <v>0</v>
      </c>
      <c r="AJ488">
        <v>0</v>
      </c>
      <c r="AK488">
        <v>0</v>
      </c>
      <c r="AL488">
        <v>0</v>
      </c>
      <c r="AM488">
        <v>0</v>
      </c>
      <c r="AN488">
        <v>0</v>
      </c>
      <c r="AO488">
        <v>0</v>
      </c>
      <c r="AP488">
        <v>0</v>
      </c>
      <c r="AQ488">
        <v>60</v>
      </c>
      <c r="AR488">
        <v>60</v>
      </c>
      <c r="AS488">
        <v>60</v>
      </c>
      <c r="AT488">
        <v>60</v>
      </c>
      <c r="AU488">
        <v>60</v>
      </c>
      <c r="AV488">
        <v>60</v>
      </c>
      <c r="AW488">
        <v>60</v>
      </c>
      <c r="AX488">
        <v>60</v>
      </c>
      <c r="AY488">
        <v>12.5</v>
      </c>
      <c r="AZ488">
        <v>12.5</v>
      </c>
      <c r="BA488">
        <v>12.5</v>
      </c>
      <c r="BB488">
        <v>12.5</v>
      </c>
      <c r="BC488">
        <v>12.5</v>
      </c>
      <c r="BD488">
        <v>12.5</v>
      </c>
      <c r="BE488">
        <v>12.5</v>
      </c>
      <c r="BF488">
        <v>12.5</v>
      </c>
      <c r="BG488">
        <v>0</v>
      </c>
      <c r="BH488">
        <v>0</v>
      </c>
      <c r="BI488">
        <v>0</v>
      </c>
      <c r="BJ488">
        <v>0</v>
      </c>
      <c r="BK488">
        <v>0</v>
      </c>
      <c r="BL488">
        <v>0</v>
      </c>
      <c r="BM488">
        <v>0</v>
      </c>
      <c r="BN488">
        <v>0</v>
      </c>
      <c r="BO488">
        <v>0</v>
      </c>
      <c r="BP488">
        <v>0</v>
      </c>
      <c r="BQ488">
        <v>0</v>
      </c>
      <c r="BR488">
        <v>0</v>
      </c>
      <c r="BS488">
        <v>59</v>
      </c>
      <c r="BT488">
        <v>76</v>
      </c>
    </row>
    <row r="489" spans="1:72" x14ac:dyDescent="0.25">
      <c r="A489">
        <v>678</v>
      </c>
      <c r="B489" t="s">
        <v>662</v>
      </c>
      <c r="C489">
        <v>0</v>
      </c>
      <c r="D489">
        <v>0</v>
      </c>
      <c r="E489">
        <v>0</v>
      </c>
      <c r="F489">
        <v>0</v>
      </c>
      <c r="G489">
        <v>0</v>
      </c>
      <c r="H489">
        <v>0</v>
      </c>
      <c r="I489">
        <v>0</v>
      </c>
      <c r="J489">
        <v>0</v>
      </c>
      <c r="K489">
        <v>0</v>
      </c>
      <c r="L489">
        <v>0</v>
      </c>
      <c r="M489">
        <v>0</v>
      </c>
      <c r="N489">
        <v>0</v>
      </c>
      <c r="O489">
        <v>0</v>
      </c>
      <c r="P489">
        <v>0</v>
      </c>
      <c r="Q489">
        <v>0</v>
      </c>
      <c r="R489">
        <v>0</v>
      </c>
      <c r="S489">
        <v>0</v>
      </c>
      <c r="T489">
        <v>0</v>
      </c>
      <c r="U489">
        <v>0</v>
      </c>
      <c r="V489">
        <v>0</v>
      </c>
      <c r="W489">
        <v>0</v>
      </c>
      <c r="X489">
        <v>0</v>
      </c>
      <c r="Y489">
        <v>0</v>
      </c>
      <c r="Z489">
        <v>0</v>
      </c>
      <c r="AA489">
        <v>0</v>
      </c>
      <c r="AB489">
        <v>0</v>
      </c>
      <c r="AC489">
        <v>0</v>
      </c>
      <c r="AD489">
        <v>0</v>
      </c>
      <c r="AE489">
        <v>0</v>
      </c>
      <c r="AF489">
        <v>0</v>
      </c>
      <c r="AG489">
        <v>0</v>
      </c>
      <c r="AH489">
        <v>0</v>
      </c>
      <c r="AI489">
        <v>0</v>
      </c>
      <c r="AJ489">
        <v>0</v>
      </c>
      <c r="AK489">
        <v>0</v>
      </c>
      <c r="AL489">
        <v>0</v>
      </c>
      <c r="AM489">
        <v>0</v>
      </c>
      <c r="AN489">
        <v>0</v>
      </c>
      <c r="AO489">
        <v>0</v>
      </c>
      <c r="AP489">
        <v>0</v>
      </c>
      <c r="AQ489">
        <v>0</v>
      </c>
      <c r="AR489">
        <v>0</v>
      </c>
      <c r="AS489">
        <v>0</v>
      </c>
      <c r="AT489">
        <v>0</v>
      </c>
      <c r="AU489">
        <v>0</v>
      </c>
      <c r="AV489">
        <v>0</v>
      </c>
      <c r="AW489">
        <v>0</v>
      </c>
      <c r="AX489">
        <v>0</v>
      </c>
      <c r="AY489">
        <v>0</v>
      </c>
      <c r="AZ489">
        <v>0</v>
      </c>
      <c r="BA489">
        <v>0</v>
      </c>
      <c r="BB489">
        <v>0</v>
      </c>
      <c r="BC489">
        <v>0</v>
      </c>
      <c r="BD489">
        <v>0</v>
      </c>
      <c r="BE489">
        <v>0</v>
      </c>
      <c r="BF489">
        <v>0</v>
      </c>
      <c r="BG489">
        <v>0</v>
      </c>
      <c r="BH489">
        <v>0</v>
      </c>
      <c r="BI489">
        <v>0</v>
      </c>
      <c r="BJ489">
        <v>0</v>
      </c>
      <c r="BK489">
        <v>0</v>
      </c>
      <c r="BL489">
        <v>0</v>
      </c>
      <c r="BM489">
        <v>0</v>
      </c>
      <c r="BN489">
        <v>0</v>
      </c>
      <c r="BO489">
        <v>0</v>
      </c>
      <c r="BP489">
        <v>0</v>
      </c>
      <c r="BQ489">
        <v>0</v>
      </c>
      <c r="BR489">
        <v>0</v>
      </c>
      <c r="BS489">
        <v>76</v>
      </c>
      <c r="BT489">
        <v>76</v>
      </c>
    </row>
    <row r="490" spans="1:72" x14ac:dyDescent="0.25">
      <c r="A490">
        <v>679</v>
      </c>
      <c r="B490" t="s">
        <v>663</v>
      </c>
      <c r="C490">
        <v>0</v>
      </c>
      <c r="D490">
        <v>0</v>
      </c>
      <c r="E490">
        <v>0</v>
      </c>
      <c r="F490">
        <v>0</v>
      </c>
      <c r="G490">
        <v>0</v>
      </c>
      <c r="H490">
        <v>0</v>
      </c>
      <c r="I490">
        <v>0</v>
      </c>
      <c r="J490">
        <v>0</v>
      </c>
      <c r="K490">
        <v>0</v>
      </c>
      <c r="L490">
        <v>0</v>
      </c>
      <c r="M490">
        <v>0</v>
      </c>
      <c r="N490">
        <v>0</v>
      </c>
      <c r="O490">
        <v>0</v>
      </c>
      <c r="P490">
        <v>0</v>
      </c>
      <c r="Q490">
        <v>0</v>
      </c>
      <c r="R490">
        <v>0</v>
      </c>
      <c r="S490">
        <v>0</v>
      </c>
      <c r="T490">
        <v>0</v>
      </c>
      <c r="U490">
        <v>0</v>
      </c>
      <c r="V490">
        <v>0</v>
      </c>
      <c r="W490">
        <v>0</v>
      </c>
      <c r="X490">
        <v>0</v>
      </c>
      <c r="Y490">
        <v>0</v>
      </c>
      <c r="Z490">
        <v>0</v>
      </c>
      <c r="AA490">
        <v>0</v>
      </c>
      <c r="AB490">
        <v>0</v>
      </c>
      <c r="AC490">
        <v>0</v>
      </c>
      <c r="AD490">
        <v>0</v>
      </c>
      <c r="AE490">
        <v>0</v>
      </c>
      <c r="AF490">
        <v>0</v>
      </c>
      <c r="AG490">
        <v>0</v>
      </c>
      <c r="AH490">
        <v>0</v>
      </c>
      <c r="AI490">
        <v>7.5</v>
      </c>
      <c r="AJ490">
        <v>7.5</v>
      </c>
      <c r="AK490">
        <v>7.5</v>
      </c>
      <c r="AL490">
        <v>7.5</v>
      </c>
      <c r="AM490">
        <v>7.5</v>
      </c>
      <c r="AN490">
        <v>7.5</v>
      </c>
      <c r="AO490">
        <v>7.5</v>
      </c>
      <c r="AP490">
        <v>7.5</v>
      </c>
      <c r="AQ490">
        <v>0</v>
      </c>
      <c r="AR490">
        <v>0</v>
      </c>
      <c r="AS490">
        <v>0</v>
      </c>
      <c r="AT490">
        <v>0</v>
      </c>
      <c r="AU490">
        <v>0</v>
      </c>
      <c r="AV490">
        <v>0</v>
      </c>
      <c r="AW490">
        <v>0</v>
      </c>
      <c r="AX490">
        <v>0</v>
      </c>
      <c r="AY490">
        <v>0</v>
      </c>
      <c r="AZ490">
        <v>0</v>
      </c>
      <c r="BA490">
        <v>0</v>
      </c>
      <c r="BB490">
        <v>0</v>
      </c>
      <c r="BC490">
        <v>0</v>
      </c>
      <c r="BD490">
        <v>0</v>
      </c>
      <c r="BE490">
        <v>0</v>
      </c>
      <c r="BF490">
        <v>0</v>
      </c>
      <c r="BG490">
        <v>5</v>
      </c>
      <c r="BH490">
        <v>5</v>
      </c>
      <c r="BI490">
        <v>5</v>
      </c>
      <c r="BJ490">
        <v>5</v>
      </c>
      <c r="BK490">
        <v>5</v>
      </c>
      <c r="BL490">
        <v>5</v>
      </c>
      <c r="BM490">
        <v>5</v>
      </c>
      <c r="BN490">
        <v>5</v>
      </c>
      <c r="BO490">
        <v>0</v>
      </c>
      <c r="BP490">
        <v>0</v>
      </c>
      <c r="BQ490">
        <v>0</v>
      </c>
      <c r="BR490">
        <v>0</v>
      </c>
      <c r="BS490">
        <v>64</v>
      </c>
      <c r="BT490">
        <v>76</v>
      </c>
    </row>
    <row r="491" spans="1:72" x14ac:dyDescent="0.25">
      <c r="A491">
        <v>680</v>
      </c>
      <c r="B491" t="s">
        <v>664</v>
      </c>
      <c r="C491">
        <v>0</v>
      </c>
      <c r="D491">
        <v>0</v>
      </c>
      <c r="E491">
        <v>0</v>
      </c>
      <c r="F491">
        <v>0</v>
      </c>
      <c r="G491">
        <v>0</v>
      </c>
      <c r="H491">
        <v>0</v>
      </c>
      <c r="I491">
        <v>0</v>
      </c>
      <c r="J491">
        <v>0</v>
      </c>
      <c r="K491">
        <v>0</v>
      </c>
      <c r="L491">
        <v>0</v>
      </c>
      <c r="M491">
        <v>0</v>
      </c>
      <c r="N491">
        <v>0</v>
      </c>
      <c r="O491">
        <v>0</v>
      </c>
      <c r="P491">
        <v>0</v>
      </c>
      <c r="Q491">
        <v>0</v>
      </c>
      <c r="R491">
        <v>0</v>
      </c>
      <c r="S491">
        <v>0</v>
      </c>
      <c r="T491">
        <v>0</v>
      </c>
      <c r="U491">
        <v>0</v>
      </c>
      <c r="V491">
        <v>0</v>
      </c>
      <c r="W491">
        <v>0</v>
      </c>
      <c r="X491">
        <v>0</v>
      </c>
      <c r="Y491">
        <v>0</v>
      </c>
      <c r="Z491">
        <v>0</v>
      </c>
      <c r="AA491">
        <v>0</v>
      </c>
      <c r="AB491">
        <v>0</v>
      </c>
      <c r="AC491">
        <v>0</v>
      </c>
      <c r="AD491">
        <v>0</v>
      </c>
      <c r="AE491">
        <v>0</v>
      </c>
      <c r="AF491">
        <v>0</v>
      </c>
      <c r="AG491">
        <v>0</v>
      </c>
      <c r="AH491">
        <v>0</v>
      </c>
      <c r="AI491">
        <v>7.5</v>
      </c>
      <c r="AJ491">
        <v>7.5</v>
      </c>
      <c r="AK491">
        <v>7.5</v>
      </c>
      <c r="AL491">
        <v>7.5</v>
      </c>
      <c r="AM491">
        <v>7.5</v>
      </c>
      <c r="AN491">
        <v>7.5</v>
      </c>
      <c r="AO491">
        <v>7.5</v>
      </c>
      <c r="AP491">
        <v>7.5</v>
      </c>
      <c r="AQ491">
        <v>0</v>
      </c>
      <c r="AR491">
        <v>0</v>
      </c>
      <c r="AS491">
        <v>0</v>
      </c>
      <c r="AT491">
        <v>0</v>
      </c>
      <c r="AU491">
        <v>0</v>
      </c>
      <c r="AV491">
        <v>0</v>
      </c>
      <c r="AW491">
        <v>0</v>
      </c>
      <c r="AX491">
        <v>0</v>
      </c>
      <c r="AY491">
        <v>0</v>
      </c>
      <c r="AZ491">
        <v>0</v>
      </c>
      <c r="BA491">
        <v>0</v>
      </c>
      <c r="BB491">
        <v>0</v>
      </c>
      <c r="BC491">
        <v>0</v>
      </c>
      <c r="BD491">
        <v>0</v>
      </c>
      <c r="BE491">
        <v>0</v>
      </c>
      <c r="BF491">
        <v>0</v>
      </c>
      <c r="BG491">
        <v>5</v>
      </c>
      <c r="BH491">
        <v>5</v>
      </c>
      <c r="BI491">
        <v>5</v>
      </c>
      <c r="BJ491">
        <v>5</v>
      </c>
      <c r="BK491">
        <v>5</v>
      </c>
      <c r="BL491">
        <v>5</v>
      </c>
      <c r="BM491">
        <v>5</v>
      </c>
      <c r="BN491">
        <v>5</v>
      </c>
      <c r="BO491">
        <v>0</v>
      </c>
      <c r="BP491">
        <v>0</v>
      </c>
      <c r="BQ491">
        <v>0</v>
      </c>
      <c r="BR491">
        <v>0</v>
      </c>
      <c r="BS491">
        <v>64</v>
      </c>
      <c r="BT491">
        <v>76</v>
      </c>
    </row>
    <row r="492" spans="1:72" x14ac:dyDescent="0.25">
      <c r="A492">
        <v>681</v>
      </c>
      <c r="B492" t="s">
        <v>665</v>
      </c>
      <c r="C492">
        <v>0</v>
      </c>
      <c r="D492">
        <v>0</v>
      </c>
      <c r="E492">
        <v>0</v>
      </c>
      <c r="F492">
        <v>0</v>
      </c>
      <c r="G492">
        <v>0</v>
      </c>
      <c r="H492">
        <v>0</v>
      </c>
      <c r="I492">
        <v>0</v>
      </c>
      <c r="J492">
        <v>0</v>
      </c>
      <c r="K492">
        <v>0</v>
      </c>
      <c r="L492">
        <v>0</v>
      </c>
      <c r="M492">
        <v>0</v>
      </c>
      <c r="N492">
        <v>0</v>
      </c>
      <c r="O492">
        <v>0</v>
      </c>
      <c r="P492">
        <v>0</v>
      </c>
      <c r="Q492">
        <v>0</v>
      </c>
      <c r="R492">
        <v>0</v>
      </c>
      <c r="S492">
        <v>0</v>
      </c>
      <c r="T492">
        <v>0</v>
      </c>
      <c r="U492">
        <v>0</v>
      </c>
      <c r="V492">
        <v>0</v>
      </c>
      <c r="W492">
        <v>0</v>
      </c>
      <c r="X492">
        <v>0</v>
      </c>
      <c r="Y492">
        <v>0</v>
      </c>
      <c r="Z492">
        <v>0</v>
      </c>
      <c r="AA492">
        <v>0</v>
      </c>
      <c r="AB492">
        <v>0</v>
      </c>
      <c r="AC492">
        <v>0</v>
      </c>
      <c r="AD492">
        <v>0</v>
      </c>
      <c r="AE492">
        <v>0</v>
      </c>
      <c r="AF492">
        <v>0</v>
      </c>
      <c r="AG492">
        <v>0</v>
      </c>
      <c r="AH492">
        <v>0</v>
      </c>
      <c r="AI492">
        <v>15</v>
      </c>
      <c r="AJ492">
        <v>15</v>
      </c>
      <c r="AK492">
        <v>15</v>
      </c>
      <c r="AL492">
        <v>15</v>
      </c>
      <c r="AM492">
        <v>15</v>
      </c>
      <c r="AN492">
        <v>15</v>
      </c>
      <c r="AO492">
        <v>15</v>
      </c>
      <c r="AP492">
        <v>15</v>
      </c>
      <c r="AQ492">
        <v>0</v>
      </c>
      <c r="AR492">
        <v>0</v>
      </c>
      <c r="AS492">
        <v>0</v>
      </c>
      <c r="AT492">
        <v>0</v>
      </c>
      <c r="AU492">
        <v>0</v>
      </c>
      <c r="AV492">
        <v>0</v>
      </c>
      <c r="AW492">
        <v>0</v>
      </c>
      <c r="AX492">
        <v>0</v>
      </c>
      <c r="AY492">
        <v>45</v>
      </c>
      <c r="AZ492">
        <v>45</v>
      </c>
      <c r="BA492">
        <v>45</v>
      </c>
      <c r="BB492">
        <v>45</v>
      </c>
      <c r="BC492">
        <v>45</v>
      </c>
      <c r="BD492">
        <v>45</v>
      </c>
      <c r="BE492">
        <v>45</v>
      </c>
      <c r="BF492">
        <v>45</v>
      </c>
      <c r="BG492">
        <v>10</v>
      </c>
      <c r="BH492">
        <v>10</v>
      </c>
      <c r="BI492">
        <v>10</v>
      </c>
      <c r="BJ492">
        <v>10</v>
      </c>
      <c r="BK492">
        <v>10</v>
      </c>
      <c r="BL492">
        <v>10</v>
      </c>
      <c r="BM492">
        <v>10</v>
      </c>
      <c r="BN492">
        <v>10</v>
      </c>
      <c r="BO492">
        <v>0</v>
      </c>
      <c r="BP492">
        <v>0</v>
      </c>
      <c r="BQ492">
        <v>0</v>
      </c>
      <c r="BR492">
        <v>0</v>
      </c>
      <c r="BS492">
        <v>54</v>
      </c>
      <c r="BT492">
        <v>76</v>
      </c>
    </row>
    <row r="493" spans="1:72" x14ac:dyDescent="0.25">
      <c r="A493">
        <v>682</v>
      </c>
      <c r="B493" t="s">
        <v>666</v>
      </c>
      <c r="C493">
        <v>0</v>
      </c>
      <c r="D493">
        <v>0</v>
      </c>
      <c r="E493">
        <v>0</v>
      </c>
      <c r="F493">
        <v>0</v>
      </c>
      <c r="G493">
        <v>0</v>
      </c>
      <c r="H493">
        <v>0</v>
      </c>
      <c r="I493">
        <v>0</v>
      </c>
      <c r="J493">
        <v>0</v>
      </c>
      <c r="K493">
        <v>0</v>
      </c>
      <c r="L493">
        <v>0</v>
      </c>
      <c r="M493">
        <v>0</v>
      </c>
      <c r="N493">
        <v>0</v>
      </c>
      <c r="O493">
        <v>0</v>
      </c>
      <c r="P493">
        <v>0</v>
      </c>
      <c r="Q493">
        <v>0</v>
      </c>
      <c r="R493">
        <v>0</v>
      </c>
      <c r="S493">
        <v>0</v>
      </c>
      <c r="T493">
        <v>0</v>
      </c>
      <c r="U493">
        <v>0</v>
      </c>
      <c r="V493">
        <v>0</v>
      </c>
      <c r="W493">
        <v>0</v>
      </c>
      <c r="X493">
        <v>0</v>
      </c>
      <c r="Y493">
        <v>0</v>
      </c>
      <c r="Z493">
        <v>0</v>
      </c>
      <c r="AA493">
        <v>0</v>
      </c>
      <c r="AB493">
        <v>0</v>
      </c>
      <c r="AC493">
        <v>0</v>
      </c>
      <c r="AD493">
        <v>0</v>
      </c>
      <c r="AE493">
        <v>0</v>
      </c>
      <c r="AF493">
        <v>0</v>
      </c>
      <c r="AG493">
        <v>0</v>
      </c>
      <c r="AH493">
        <v>0</v>
      </c>
      <c r="AI493">
        <v>5</v>
      </c>
      <c r="AJ493">
        <v>5</v>
      </c>
      <c r="AK493">
        <v>5</v>
      </c>
      <c r="AL493">
        <v>5</v>
      </c>
      <c r="AM493">
        <v>5</v>
      </c>
      <c r="AN493">
        <v>5</v>
      </c>
      <c r="AO493">
        <v>5</v>
      </c>
      <c r="AP493">
        <v>5</v>
      </c>
      <c r="AQ493">
        <v>0</v>
      </c>
      <c r="AR493">
        <v>0</v>
      </c>
      <c r="AS493">
        <v>0</v>
      </c>
      <c r="AT493">
        <v>0</v>
      </c>
      <c r="AU493">
        <v>0</v>
      </c>
      <c r="AV493">
        <v>0</v>
      </c>
      <c r="AW493">
        <v>0</v>
      </c>
      <c r="AX493">
        <v>0</v>
      </c>
      <c r="AY493">
        <v>70</v>
      </c>
      <c r="AZ493">
        <v>70</v>
      </c>
      <c r="BA493">
        <v>70</v>
      </c>
      <c r="BB493">
        <v>70</v>
      </c>
      <c r="BC493">
        <v>70</v>
      </c>
      <c r="BD493">
        <v>70</v>
      </c>
      <c r="BE493">
        <v>70</v>
      </c>
      <c r="BF493">
        <v>70</v>
      </c>
      <c r="BG493">
        <v>12.5</v>
      </c>
      <c r="BH493">
        <v>12.5</v>
      </c>
      <c r="BI493">
        <v>12.5</v>
      </c>
      <c r="BJ493">
        <v>12.5</v>
      </c>
      <c r="BK493">
        <v>12.5</v>
      </c>
      <c r="BL493">
        <v>12.5</v>
      </c>
      <c r="BM493">
        <v>12.5</v>
      </c>
      <c r="BN493">
        <v>12.5</v>
      </c>
      <c r="BO493">
        <v>0</v>
      </c>
      <c r="BP493">
        <v>0</v>
      </c>
      <c r="BQ493">
        <v>0</v>
      </c>
      <c r="BR493">
        <v>0</v>
      </c>
      <c r="BS493">
        <v>166</v>
      </c>
      <c r="BT493">
        <v>77</v>
      </c>
    </row>
    <row r="494" spans="1:72" x14ac:dyDescent="0.25">
      <c r="A494">
        <v>683</v>
      </c>
      <c r="B494" t="s">
        <v>667</v>
      </c>
      <c r="C494">
        <v>0</v>
      </c>
      <c r="D494">
        <v>0</v>
      </c>
      <c r="E494">
        <v>0</v>
      </c>
      <c r="F494">
        <v>0</v>
      </c>
      <c r="G494">
        <v>0</v>
      </c>
      <c r="H494">
        <v>0</v>
      </c>
      <c r="I494">
        <v>0</v>
      </c>
      <c r="J494">
        <v>0</v>
      </c>
      <c r="K494">
        <v>0</v>
      </c>
      <c r="L494">
        <v>0</v>
      </c>
      <c r="M494">
        <v>0</v>
      </c>
      <c r="N494">
        <v>0</v>
      </c>
      <c r="O494">
        <v>0</v>
      </c>
      <c r="P494">
        <v>0</v>
      </c>
      <c r="Q494">
        <v>0</v>
      </c>
      <c r="R494">
        <v>0</v>
      </c>
      <c r="S494">
        <v>0</v>
      </c>
      <c r="T494">
        <v>0</v>
      </c>
      <c r="U494">
        <v>0</v>
      </c>
      <c r="V494">
        <v>0</v>
      </c>
      <c r="W494">
        <v>0</v>
      </c>
      <c r="X494">
        <v>0</v>
      </c>
      <c r="Y494">
        <v>0</v>
      </c>
      <c r="Z494">
        <v>0</v>
      </c>
      <c r="AA494">
        <v>0</v>
      </c>
      <c r="AB494">
        <v>0</v>
      </c>
      <c r="AC494">
        <v>0</v>
      </c>
      <c r="AD494">
        <v>0</v>
      </c>
      <c r="AE494">
        <v>0</v>
      </c>
      <c r="AF494">
        <v>0</v>
      </c>
      <c r="AG494">
        <v>0</v>
      </c>
      <c r="AH494">
        <v>0</v>
      </c>
      <c r="AI494">
        <v>90</v>
      </c>
      <c r="AJ494">
        <v>90</v>
      </c>
      <c r="AK494">
        <v>90</v>
      </c>
      <c r="AL494">
        <v>90</v>
      </c>
      <c r="AM494">
        <v>90</v>
      </c>
      <c r="AN494">
        <v>90</v>
      </c>
      <c r="AO494">
        <v>90</v>
      </c>
      <c r="AP494">
        <v>90</v>
      </c>
      <c r="AQ494">
        <v>70</v>
      </c>
      <c r="AR494">
        <v>70</v>
      </c>
      <c r="AS494">
        <v>70</v>
      </c>
      <c r="AT494">
        <v>70</v>
      </c>
      <c r="AU494">
        <v>70</v>
      </c>
      <c r="AV494">
        <v>70</v>
      </c>
      <c r="AW494">
        <v>70</v>
      </c>
      <c r="AX494">
        <v>70</v>
      </c>
      <c r="AY494">
        <v>0</v>
      </c>
      <c r="AZ494">
        <v>0</v>
      </c>
      <c r="BA494">
        <v>0</v>
      </c>
      <c r="BB494">
        <v>0</v>
      </c>
      <c r="BC494">
        <v>0</v>
      </c>
      <c r="BD494">
        <v>0</v>
      </c>
      <c r="BE494">
        <v>0</v>
      </c>
      <c r="BF494">
        <v>0</v>
      </c>
      <c r="BG494">
        <v>15</v>
      </c>
      <c r="BH494">
        <v>15</v>
      </c>
      <c r="BI494">
        <v>15</v>
      </c>
      <c r="BJ494">
        <v>15</v>
      </c>
      <c r="BK494">
        <v>15</v>
      </c>
      <c r="BL494">
        <v>15</v>
      </c>
      <c r="BM494">
        <v>15</v>
      </c>
      <c r="BN494">
        <v>15</v>
      </c>
      <c r="BO494">
        <v>0</v>
      </c>
      <c r="BP494">
        <v>0</v>
      </c>
      <c r="BQ494">
        <v>0</v>
      </c>
      <c r="BR494">
        <v>0</v>
      </c>
      <c r="BS494">
        <v>39</v>
      </c>
      <c r="BT494">
        <v>77</v>
      </c>
    </row>
    <row r="495" spans="1:72" x14ac:dyDescent="0.25">
      <c r="A495">
        <v>684</v>
      </c>
      <c r="B495" t="s">
        <v>668</v>
      </c>
      <c r="C495">
        <v>0</v>
      </c>
      <c r="D495">
        <v>0</v>
      </c>
      <c r="E495">
        <v>0</v>
      </c>
      <c r="F495">
        <v>0</v>
      </c>
      <c r="G495">
        <v>0</v>
      </c>
      <c r="H495">
        <v>0</v>
      </c>
      <c r="I495">
        <v>0</v>
      </c>
      <c r="J495">
        <v>0</v>
      </c>
      <c r="K495">
        <v>0</v>
      </c>
      <c r="L495">
        <v>0</v>
      </c>
      <c r="M495">
        <v>0</v>
      </c>
      <c r="N495">
        <v>0</v>
      </c>
      <c r="O495">
        <v>0</v>
      </c>
      <c r="P495">
        <v>0</v>
      </c>
      <c r="Q495">
        <v>0</v>
      </c>
      <c r="R495">
        <v>0</v>
      </c>
      <c r="S495">
        <v>0</v>
      </c>
      <c r="T495">
        <v>0</v>
      </c>
      <c r="U495">
        <v>0</v>
      </c>
      <c r="V495">
        <v>0</v>
      </c>
      <c r="W495">
        <v>0</v>
      </c>
      <c r="X495">
        <v>0</v>
      </c>
      <c r="Y495">
        <v>0</v>
      </c>
      <c r="Z495">
        <v>0</v>
      </c>
      <c r="AA495">
        <v>0</v>
      </c>
      <c r="AB495">
        <v>0</v>
      </c>
      <c r="AC495">
        <v>0</v>
      </c>
      <c r="AD495">
        <v>0</v>
      </c>
      <c r="AE495">
        <v>0</v>
      </c>
      <c r="AF495">
        <v>2</v>
      </c>
      <c r="AG495">
        <v>0</v>
      </c>
      <c r="AH495">
        <v>0</v>
      </c>
      <c r="AI495">
        <v>0</v>
      </c>
      <c r="AJ495">
        <v>0</v>
      </c>
      <c r="AK495">
        <v>0</v>
      </c>
      <c r="AL495">
        <v>0</v>
      </c>
      <c r="AM495">
        <v>0</v>
      </c>
      <c r="AN495">
        <v>0</v>
      </c>
      <c r="AO495">
        <v>0</v>
      </c>
      <c r="AP495">
        <v>0</v>
      </c>
      <c r="AQ495">
        <v>100</v>
      </c>
      <c r="AR495">
        <v>100</v>
      </c>
      <c r="AS495">
        <v>100</v>
      </c>
      <c r="AT495">
        <v>100</v>
      </c>
      <c r="AU495">
        <v>100</v>
      </c>
      <c r="AV495">
        <v>100</v>
      </c>
      <c r="AW495">
        <v>100</v>
      </c>
      <c r="AX495">
        <v>100</v>
      </c>
      <c r="AY495">
        <v>0</v>
      </c>
      <c r="AZ495">
        <v>0</v>
      </c>
      <c r="BA495">
        <v>0</v>
      </c>
      <c r="BB495">
        <v>0</v>
      </c>
      <c r="BC495">
        <v>0</v>
      </c>
      <c r="BD495">
        <v>0</v>
      </c>
      <c r="BE495">
        <v>0</v>
      </c>
      <c r="BF495">
        <v>0</v>
      </c>
      <c r="BG495">
        <v>100</v>
      </c>
      <c r="BH495">
        <v>100</v>
      </c>
      <c r="BI495">
        <v>100</v>
      </c>
      <c r="BJ495">
        <v>100</v>
      </c>
      <c r="BK495">
        <v>100</v>
      </c>
      <c r="BL495">
        <v>98</v>
      </c>
      <c r="BM495">
        <v>100</v>
      </c>
      <c r="BN495">
        <v>100</v>
      </c>
      <c r="BO495">
        <v>0</v>
      </c>
      <c r="BP495">
        <v>0</v>
      </c>
      <c r="BQ495">
        <v>0</v>
      </c>
      <c r="BR495">
        <v>0</v>
      </c>
      <c r="BS495">
        <v>77</v>
      </c>
      <c r="BT495">
        <v>77</v>
      </c>
    </row>
    <row r="496" spans="1:72" x14ac:dyDescent="0.25">
      <c r="A496">
        <v>685</v>
      </c>
      <c r="B496" t="s">
        <v>669</v>
      </c>
      <c r="C496">
        <v>0</v>
      </c>
      <c r="D496">
        <v>0</v>
      </c>
      <c r="E496">
        <v>0</v>
      </c>
      <c r="F496">
        <v>0</v>
      </c>
      <c r="G496">
        <v>0</v>
      </c>
      <c r="H496">
        <v>0</v>
      </c>
      <c r="I496">
        <v>0</v>
      </c>
      <c r="J496">
        <v>0</v>
      </c>
      <c r="K496">
        <v>9.1</v>
      </c>
      <c r="L496">
        <v>0</v>
      </c>
      <c r="M496">
        <v>0</v>
      </c>
      <c r="N496">
        <v>0</v>
      </c>
      <c r="O496">
        <v>0</v>
      </c>
      <c r="P496">
        <v>0</v>
      </c>
      <c r="Q496">
        <v>0</v>
      </c>
      <c r="R496">
        <v>25</v>
      </c>
      <c r="S496">
        <v>0</v>
      </c>
      <c r="T496">
        <v>0</v>
      </c>
      <c r="U496">
        <v>0</v>
      </c>
      <c r="V496">
        <v>0</v>
      </c>
      <c r="W496">
        <v>0</v>
      </c>
      <c r="X496">
        <v>0</v>
      </c>
      <c r="Y496">
        <v>0</v>
      </c>
      <c r="Z496">
        <v>0</v>
      </c>
      <c r="AA496">
        <v>1.57</v>
      </c>
      <c r="AB496">
        <v>0</v>
      </c>
      <c r="AC496">
        <v>0</v>
      </c>
      <c r="AD496">
        <v>0</v>
      </c>
      <c r="AE496">
        <v>0</v>
      </c>
      <c r="AF496">
        <v>10.32</v>
      </c>
      <c r="AG496">
        <v>0</v>
      </c>
      <c r="AH496">
        <v>0</v>
      </c>
      <c r="AI496">
        <v>0</v>
      </c>
      <c r="AJ496">
        <v>0</v>
      </c>
      <c r="AK496">
        <v>0</v>
      </c>
      <c r="AL496">
        <v>0</v>
      </c>
      <c r="AM496">
        <v>0</v>
      </c>
      <c r="AN496">
        <v>0</v>
      </c>
      <c r="AO496">
        <v>0</v>
      </c>
      <c r="AP496">
        <v>0</v>
      </c>
      <c r="AQ496">
        <v>106.9</v>
      </c>
      <c r="AR496">
        <v>116</v>
      </c>
      <c r="AS496">
        <v>116</v>
      </c>
      <c r="AT496">
        <v>116</v>
      </c>
      <c r="AU496">
        <v>116</v>
      </c>
      <c r="AV496">
        <v>116</v>
      </c>
      <c r="AW496">
        <v>116</v>
      </c>
      <c r="AX496">
        <v>91</v>
      </c>
      <c r="AY496">
        <v>0</v>
      </c>
      <c r="AZ496">
        <v>0</v>
      </c>
      <c r="BA496">
        <v>0</v>
      </c>
      <c r="BB496">
        <v>0</v>
      </c>
      <c r="BC496">
        <v>0</v>
      </c>
      <c r="BD496">
        <v>0</v>
      </c>
      <c r="BE496">
        <v>0</v>
      </c>
      <c r="BF496">
        <v>0</v>
      </c>
      <c r="BG496">
        <v>98.43</v>
      </c>
      <c r="BH496">
        <v>100</v>
      </c>
      <c r="BI496">
        <v>100</v>
      </c>
      <c r="BJ496">
        <v>100</v>
      </c>
      <c r="BK496">
        <v>100</v>
      </c>
      <c r="BL496">
        <v>89.68</v>
      </c>
      <c r="BM496">
        <v>100</v>
      </c>
      <c r="BN496">
        <v>100</v>
      </c>
      <c r="BO496">
        <v>0</v>
      </c>
      <c r="BP496">
        <v>16</v>
      </c>
      <c r="BQ496">
        <v>0</v>
      </c>
      <c r="BR496">
        <v>0</v>
      </c>
      <c r="BS496">
        <v>77</v>
      </c>
      <c r="BT496">
        <v>77</v>
      </c>
    </row>
    <row r="497" spans="1:72" x14ac:dyDescent="0.25">
      <c r="A497">
        <v>686</v>
      </c>
      <c r="B497" t="s">
        <v>670</v>
      </c>
      <c r="C497">
        <v>0</v>
      </c>
      <c r="D497">
        <v>0</v>
      </c>
      <c r="E497">
        <v>0.32</v>
      </c>
      <c r="F497">
        <v>0</v>
      </c>
      <c r="G497">
        <v>0</v>
      </c>
      <c r="H497">
        <v>0</v>
      </c>
      <c r="I497">
        <v>0</v>
      </c>
      <c r="J497">
        <v>0</v>
      </c>
      <c r="K497">
        <v>1.44</v>
      </c>
      <c r="L497">
        <v>0</v>
      </c>
      <c r="M497">
        <v>0</v>
      </c>
      <c r="N497">
        <v>0</v>
      </c>
      <c r="O497">
        <v>0</v>
      </c>
      <c r="P497">
        <v>0</v>
      </c>
      <c r="Q497">
        <v>0</v>
      </c>
      <c r="R497">
        <v>3.71</v>
      </c>
      <c r="S497">
        <v>0</v>
      </c>
      <c r="T497">
        <v>0</v>
      </c>
      <c r="U497">
        <v>0</v>
      </c>
      <c r="V497">
        <v>0</v>
      </c>
      <c r="W497">
        <v>0</v>
      </c>
      <c r="X497">
        <v>0</v>
      </c>
      <c r="Y497">
        <v>0</v>
      </c>
      <c r="Z497">
        <v>0</v>
      </c>
      <c r="AA497">
        <v>25</v>
      </c>
      <c r="AB497">
        <v>0</v>
      </c>
      <c r="AC497">
        <v>0</v>
      </c>
      <c r="AD497">
        <v>0</v>
      </c>
      <c r="AE497">
        <v>0</v>
      </c>
      <c r="AF497">
        <v>25</v>
      </c>
      <c r="AG497">
        <v>0</v>
      </c>
      <c r="AH497">
        <v>0</v>
      </c>
      <c r="AI497">
        <v>0</v>
      </c>
      <c r="AJ497">
        <v>0</v>
      </c>
      <c r="AK497">
        <v>-0.32</v>
      </c>
      <c r="AL497">
        <v>0</v>
      </c>
      <c r="AM497">
        <v>0</v>
      </c>
      <c r="AN497">
        <v>0</v>
      </c>
      <c r="AO497">
        <v>0</v>
      </c>
      <c r="AP497">
        <v>0</v>
      </c>
      <c r="AQ497">
        <v>102.56</v>
      </c>
      <c r="AR497">
        <v>104</v>
      </c>
      <c r="AS497">
        <v>104</v>
      </c>
      <c r="AT497">
        <v>104</v>
      </c>
      <c r="AU497">
        <v>104</v>
      </c>
      <c r="AV497">
        <v>104</v>
      </c>
      <c r="AW497">
        <v>104</v>
      </c>
      <c r="AX497">
        <v>100.29</v>
      </c>
      <c r="AY497">
        <v>0</v>
      </c>
      <c r="AZ497">
        <v>0</v>
      </c>
      <c r="BA497">
        <v>0</v>
      </c>
      <c r="BB497">
        <v>0</v>
      </c>
      <c r="BC497">
        <v>0</v>
      </c>
      <c r="BD497">
        <v>0</v>
      </c>
      <c r="BE497">
        <v>0</v>
      </c>
      <c r="BF497">
        <v>0</v>
      </c>
      <c r="BG497">
        <v>90</v>
      </c>
      <c r="BH497">
        <v>115</v>
      </c>
      <c r="BI497">
        <v>115</v>
      </c>
      <c r="BJ497">
        <v>115</v>
      </c>
      <c r="BK497">
        <v>115</v>
      </c>
      <c r="BL497">
        <v>90</v>
      </c>
      <c r="BM497">
        <v>115</v>
      </c>
      <c r="BN497">
        <v>115</v>
      </c>
      <c r="BO497">
        <v>0</v>
      </c>
      <c r="BP497">
        <v>4</v>
      </c>
      <c r="BQ497">
        <v>0</v>
      </c>
      <c r="BR497">
        <v>15</v>
      </c>
      <c r="BS497">
        <v>77</v>
      </c>
      <c r="BT497">
        <v>77</v>
      </c>
    </row>
    <row r="498" spans="1:72" x14ac:dyDescent="0.25">
      <c r="A498">
        <v>687</v>
      </c>
      <c r="B498" t="s">
        <v>671</v>
      </c>
      <c r="C498">
        <v>0</v>
      </c>
      <c r="D498">
        <v>0</v>
      </c>
      <c r="E498">
        <v>0</v>
      </c>
      <c r="F498">
        <v>0</v>
      </c>
      <c r="G498">
        <v>0</v>
      </c>
      <c r="H498">
        <v>0</v>
      </c>
      <c r="I498">
        <v>0</v>
      </c>
      <c r="J498">
        <v>0</v>
      </c>
      <c r="K498">
        <v>0</v>
      </c>
      <c r="L498">
        <v>0</v>
      </c>
      <c r="M498">
        <v>0</v>
      </c>
      <c r="N498">
        <v>0</v>
      </c>
      <c r="O498">
        <v>0</v>
      </c>
      <c r="P498">
        <v>0</v>
      </c>
      <c r="Q498">
        <v>0</v>
      </c>
      <c r="R498">
        <v>0</v>
      </c>
      <c r="S498">
        <v>0</v>
      </c>
      <c r="T498">
        <v>0</v>
      </c>
      <c r="U498">
        <v>0</v>
      </c>
      <c r="V498">
        <v>0</v>
      </c>
      <c r="W498">
        <v>0</v>
      </c>
      <c r="X498">
        <v>0</v>
      </c>
      <c r="Y498">
        <v>0</v>
      </c>
      <c r="Z498">
        <v>0</v>
      </c>
      <c r="AA498">
        <v>0</v>
      </c>
      <c r="AB498">
        <v>0</v>
      </c>
      <c r="AC498">
        <v>0</v>
      </c>
      <c r="AD498">
        <v>0</v>
      </c>
      <c r="AE498">
        <v>0</v>
      </c>
      <c r="AF498">
        <v>0</v>
      </c>
      <c r="AG498">
        <v>0</v>
      </c>
      <c r="AH498">
        <v>0</v>
      </c>
      <c r="AI498">
        <v>0</v>
      </c>
      <c r="AJ498">
        <v>0</v>
      </c>
      <c r="AK498">
        <v>0</v>
      </c>
      <c r="AL498">
        <v>0</v>
      </c>
      <c r="AM498">
        <v>0</v>
      </c>
      <c r="AN498">
        <v>0</v>
      </c>
      <c r="AO498">
        <v>0</v>
      </c>
      <c r="AP498">
        <v>0</v>
      </c>
      <c r="AQ498">
        <v>100</v>
      </c>
      <c r="AR498">
        <v>100</v>
      </c>
      <c r="AS498">
        <v>100</v>
      </c>
      <c r="AT498">
        <v>100</v>
      </c>
      <c r="AU498">
        <v>100</v>
      </c>
      <c r="AV498">
        <v>100</v>
      </c>
      <c r="AW498">
        <v>100</v>
      </c>
      <c r="AX498">
        <v>100</v>
      </c>
      <c r="AY498">
        <v>0</v>
      </c>
      <c r="AZ498">
        <v>0</v>
      </c>
      <c r="BA498">
        <v>0</v>
      </c>
      <c r="BB498">
        <v>0</v>
      </c>
      <c r="BC498">
        <v>0</v>
      </c>
      <c r="BD498">
        <v>0</v>
      </c>
      <c r="BE498">
        <v>0</v>
      </c>
      <c r="BF498">
        <v>0</v>
      </c>
      <c r="BG498">
        <v>100</v>
      </c>
      <c r="BH498">
        <v>100</v>
      </c>
      <c r="BI498">
        <v>100</v>
      </c>
      <c r="BJ498">
        <v>100</v>
      </c>
      <c r="BK498">
        <v>100</v>
      </c>
      <c r="BL498">
        <v>100</v>
      </c>
      <c r="BM498">
        <v>100</v>
      </c>
      <c r="BN498">
        <v>100</v>
      </c>
      <c r="BO498">
        <v>0</v>
      </c>
      <c r="BP498">
        <v>0</v>
      </c>
      <c r="BQ498">
        <v>0</v>
      </c>
      <c r="BR498">
        <v>0</v>
      </c>
      <c r="BS498">
        <v>77</v>
      </c>
      <c r="BT498">
        <v>77</v>
      </c>
    </row>
    <row r="499" spans="1:72" x14ac:dyDescent="0.25">
      <c r="A499">
        <v>688</v>
      </c>
      <c r="B499" t="s">
        <v>672</v>
      </c>
      <c r="C499">
        <v>0</v>
      </c>
      <c r="D499">
        <v>0</v>
      </c>
      <c r="E499">
        <v>0</v>
      </c>
      <c r="F499">
        <v>0</v>
      </c>
      <c r="G499">
        <v>0</v>
      </c>
      <c r="H499">
        <v>0</v>
      </c>
      <c r="I499">
        <v>0</v>
      </c>
      <c r="J499">
        <v>0</v>
      </c>
      <c r="K499">
        <v>0.41</v>
      </c>
      <c r="L499">
        <v>0</v>
      </c>
      <c r="M499">
        <v>0</v>
      </c>
      <c r="N499">
        <v>0</v>
      </c>
      <c r="O499">
        <v>0</v>
      </c>
      <c r="P499">
        <v>0</v>
      </c>
      <c r="Q499">
        <v>0</v>
      </c>
      <c r="R499">
        <v>0.64</v>
      </c>
      <c r="S499">
        <v>0</v>
      </c>
      <c r="T499">
        <v>0</v>
      </c>
      <c r="U499">
        <v>0</v>
      </c>
      <c r="V499">
        <v>0</v>
      </c>
      <c r="W499">
        <v>0</v>
      </c>
      <c r="X499">
        <v>0</v>
      </c>
      <c r="Y499">
        <v>0</v>
      </c>
      <c r="Z499">
        <v>0</v>
      </c>
      <c r="AA499">
        <v>12.94</v>
      </c>
      <c r="AB499">
        <v>0</v>
      </c>
      <c r="AC499">
        <v>0</v>
      </c>
      <c r="AD499">
        <v>0</v>
      </c>
      <c r="AE499">
        <v>0</v>
      </c>
      <c r="AF499">
        <v>25</v>
      </c>
      <c r="AG499">
        <v>0</v>
      </c>
      <c r="AH499">
        <v>0</v>
      </c>
      <c r="AI499">
        <v>0</v>
      </c>
      <c r="AJ499">
        <v>0</v>
      </c>
      <c r="AK499">
        <v>0</v>
      </c>
      <c r="AL499">
        <v>0</v>
      </c>
      <c r="AM499">
        <v>0</v>
      </c>
      <c r="AN499">
        <v>0</v>
      </c>
      <c r="AO499">
        <v>0</v>
      </c>
      <c r="AP499">
        <v>0</v>
      </c>
      <c r="AQ499">
        <v>99.59</v>
      </c>
      <c r="AR499">
        <v>100</v>
      </c>
      <c r="AS499">
        <v>100</v>
      </c>
      <c r="AT499">
        <v>100</v>
      </c>
      <c r="AU499">
        <v>100</v>
      </c>
      <c r="AV499">
        <v>100</v>
      </c>
      <c r="AW499">
        <v>100</v>
      </c>
      <c r="AX499">
        <v>99.36</v>
      </c>
      <c r="AY499">
        <v>0</v>
      </c>
      <c r="AZ499">
        <v>0</v>
      </c>
      <c r="BA499">
        <v>0</v>
      </c>
      <c r="BB499">
        <v>0</v>
      </c>
      <c r="BC499">
        <v>0</v>
      </c>
      <c r="BD499">
        <v>0</v>
      </c>
      <c r="BE499">
        <v>0</v>
      </c>
      <c r="BF499">
        <v>0</v>
      </c>
      <c r="BG499">
        <v>92.06</v>
      </c>
      <c r="BH499">
        <v>105</v>
      </c>
      <c r="BI499">
        <v>105</v>
      </c>
      <c r="BJ499">
        <v>105</v>
      </c>
      <c r="BK499">
        <v>105</v>
      </c>
      <c r="BL499">
        <v>80</v>
      </c>
      <c r="BM499">
        <v>105</v>
      </c>
      <c r="BN499">
        <v>105</v>
      </c>
      <c r="BO499">
        <v>0</v>
      </c>
      <c r="BP499">
        <v>0</v>
      </c>
      <c r="BQ499">
        <v>0</v>
      </c>
      <c r="BR499">
        <v>5</v>
      </c>
      <c r="BS499">
        <v>77</v>
      </c>
      <c r="BT499">
        <v>77</v>
      </c>
    </row>
    <row r="500" spans="1:72" x14ac:dyDescent="0.25">
      <c r="A500">
        <v>689</v>
      </c>
      <c r="B500" t="s">
        <v>673</v>
      </c>
      <c r="C500">
        <v>0</v>
      </c>
      <c r="D500">
        <v>0</v>
      </c>
      <c r="E500">
        <v>0</v>
      </c>
      <c r="F500">
        <v>0</v>
      </c>
      <c r="G500">
        <v>0</v>
      </c>
      <c r="H500">
        <v>0</v>
      </c>
      <c r="I500">
        <v>0</v>
      </c>
      <c r="J500">
        <v>0</v>
      </c>
      <c r="K500">
        <v>0</v>
      </c>
      <c r="L500">
        <v>0</v>
      </c>
      <c r="M500">
        <v>0</v>
      </c>
      <c r="N500">
        <v>0</v>
      </c>
      <c r="O500">
        <v>0</v>
      </c>
      <c r="P500">
        <v>0</v>
      </c>
      <c r="Q500">
        <v>0</v>
      </c>
      <c r="R500">
        <v>0</v>
      </c>
      <c r="S500">
        <v>0</v>
      </c>
      <c r="T500">
        <v>0</v>
      </c>
      <c r="U500">
        <v>0</v>
      </c>
      <c r="V500">
        <v>0</v>
      </c>
      <c r="W500">
        <v>0</v>
      </c>
      <c r="X500">
        <v>0</v>
      </c>
      <c r="Y500">
        <v>0</v>
      </c>
      <c r="Z500">
        <v>0</v>
      </c>
      <c r="AA500">
        <v>0</v>
      </c>
      <c r="AB500">
        <v>0</v>
      </c>
      <c r="AC500">
        <v>0</v>
      </c>
      <c r="AD500">
        <v>0</v>
      </c>
      <c r="AE500">
        <v>0</v>
      </c>
      <c r="AF500">
        <v>0</v>
      </c>
      <c r="AG500">
        <v>0</v>
      </c>
      <c r="AH500">
        <v>0</v>
      </c>
      <c r="AI500">
        <v>102</v>
      </c>
      <c r="AJ500">
        <v>102</v>
      </c>
      <c r="AK500">
        <v>102</v>
      </c>
      <c r="AL500">
        <v>102</v>
      </c>
      <c r="AM500">
        <v>102</v>
      </c>
      <c r="AN500">
        <v>102</v>
      </c>
      <c r="AO500">
        <v>102</v>
      </c>
      <c r="AP500">
        <v>102</v>
      </c>
      <c r="AQ500">
        <v>0</v>
      </c>
      <c r="AR500">
        <v>0</v>
      </c>
      <c r="AS500">
        <v>0</v>
      </c>
      <c r="AT500">
        <v>0</v>
      </c>
      <c r="AU500">
        <v>0</v>
      </c>
      <c r="AV500">
        <v>0</v>
      </c>
      <c r="AW500">
        <v>0</v>
      </c>
      <c r="AX500">
        <v>0</v>
      </c>
      <c r="AY500">
        <v>12.5</v>
      </c>
      <c r="AZ500">
        <v>12.5</v>
      </c>
      <c r="BA500">
        <v>12.5</v>
      </c>
      <c r="BB500">
        <v>12.5</v>
      </c>
      <c r="BC500">
        <v>12.5</v>
      </c>
      <c r="BD500">
        <v>12.5</v>
      </c>
      <c r="BE500">
        <v>12.5</v>
      </c>
      <c r="BF500">
        <v>12.5</v>
      </c>
      <c r="BG500">
        <v>5</v>
      </c>
      <c r="BH500">
        <v>5</v>
      </c>
      <c r="BI500">
        <v>5</v>
      </c>
      <c r="BJ500">
        <v>5</v>
      </c>
      <c r="BK500">
        <v>5</v>
      </c>
      <c r="BL500">
        <v>5</v>
      </c>
      <c r="BM500">
        <v>5</v>
      </c>
      <c r="BN500">
        <v>5</v>
      </c>
      <c r="BO500">
        <v>2</v>
      </c>
      <c r="BP500">
        <v>0</v>
      </c>
      <c r="BQ500">
        <v>0</v>
      </c>
      <c r="BR500">
        <v>0</v>
      </c>
      <c r="BS500">
        <v>78</v>
      </c>
      <c r="BT500">
        <v>78</v>
      </c>
    </row>
    <row r="501" spans="1:72" x14ac:dyDescent="0.25">
      <c r="A501">
        <v>690</v>
      </c>
      <c r="B501" t="s">
        <v>674</v>
      </c>
      <c r="C501">
        <v>0</v>
      </c>
      <c r="D501">
        <v>0</v>
      </c>
      <c r="E501">
        <v>0</v>
      </c>
      <c r="F501">
        <v>0</v>
      </c>
      <c r="G501">
        <v>0</v>
      </c>
      <c r="H501">
        <v>0</v>
      </c>
      <c r="I501">
        <v>0</v>
      </c>
      <c r="J501">
        <v>0</v>
      </c>
      <c r="K501">
        <v>0</v>
      </c>
      <c r="L501">
        <v>0</v>
      </c>
      <c r="M501">
        <v>0</v>
      </c>
      <c r="N501">
        <v>0</v>
      </c>
      <c r="O501">
        <v>0</v>
      </c>
      <c r="P501">
        <v>0</v>
      </c>
      <c r="Q501">
        <v>0</v>
      </c>
      <c r="R501">
        <v>0</v>
      </c>
      <c r="S501">
        <v>0</v>
      </c>
      <c r="T501">
        <v>0</v>
      </c>
      <c r="U501">
        <v>0</v>
      </c>
      <c r="V501">
        <v>0</v>
      </c>
      <c r="W501">
        <v>0</v>
      </c>
      <c r="X501">
        <v>0</v>
      </c>
      <c r="Y501">
        <v>0</v>
      </c>
      <c r="Z501">
        <v>0</v>
      </c>
      <c r="AA501">
        <v>0</v>
      </c>
      <c r="AB501">
        <v>0</v>
      </c>
      <c r="AC501">
        <v>0</v>
      </c>
      <c r="AD501">
        <v>0</v>
      </c>
      <c r="AE501">
        <v>0</v>
      </c>
      <c r="AF501">
        <v>0</v>
      </c>
      <c r="AG501">
        <v>0</v>
      </c>
      <c r="AH501">
        <v>0</v>
      </c>
      <c r="AI501">
        <v>7</v>
      </c>
      <c r="AJ501">
        <v>7</v>
      </c>
      <c r="AK501">
        <v>7</v>
      </c>
      <c r="AL501">
        <v>7</v>
      </c>
      <c r="AM501">
        <v>7</v>
      </c>
      <c r="AN501">
        <v>7</v>
      </c>
      <c r="AO501">
        <v>7</v>
      </c>
      <c r="AP501">
        <v>7</v>
      </c>
      <c r="AQ501">
        <v>100</v>
      </c>
      <c r="AR501">
        <v>100</v>
      </c>
      <c r="AS501">
        <v>100</v>
      </c>
      <c r="AT501">
        <v>100</v>
      </c>
      <c r="AU501">
        <v>100</v>
      </c>
      <c r="AV501">
        <v>100</v>
      </c>
      <c r="AW501">
        <v>100</v>
      </c>
      <c r="AX501">
        <v>100</v>
      </c>
      <c r="AY501">
        <v>12.5</v>
      </c>
      <c r="AZ501">
        <v>12.5</v>
      </c>
      <c r="BA501">
        <v>12.5</v>
      </c>
      <c r="BB501">
        <v>12.5</v>
      </c>
      <c r="BC501">
        <v>12.5</v>
      </c>
      <c r="BD501">
        <v>12.5</v>
      </c>
      <c r="BE501">
        <v>12.5</v>
      </c>
      <c r="BF501">
        <v>12.5</v>
      </c>
      <c r="BG501">
        <v>100</v>
      </c>
      <c r="BH501">
        <v>100</v>
      </c>
      <c r="BI501">
        <v>100</v>
      </c>
      <c r="BJ501">
        <v>100</v>
      </c>
      <c r="BK501">
        <v>100</v>
      </c>
      <c r="BL501">
        <v>100</v>
      </c>
      <c r="BM501">
        <v>100</v>
      </c>
      <c r="BN501">
        <v>100</v>
      </c>
      <c r="BO501">
        <v>2</v>
      </c>
      <c r="BP501">
        <v>0</v>
      </c>
      <c r="BQ501">
        <v>0</v>
      </c>
      <c r="BR501">
        <v>0</v>
      </c>
      <c r="BS501">
        <v>51</v>
      </c>
      <c r="BT501">
        <v>78</v>
      </c>
    </row>
    <row r="502" spans="1:72" x14ac:dyDescent="0.25">
      <c r="A502">
        <v>691</v>
      </c>
      <c r="B502" t="s">
        <v>675</v>
      </c>
      <c r="C502">
        <v>0</v>
      </c>
      <c r="D502">
        <v>0</v>
      </c>
      <c r="E502">
        <v>0</v>
      </c>
      <c r="F502">
        <v>0</v>
      </c>
      <c r="G502">
        <v>0</v>
      </c>
      <c r="H502">
        <v>0</v>
      </c>
      <c r="I502">
        <v>0</v>
      </c>
      <c r="J502">
        <v>0</v>
      </c>
      <c r="K502">
        <v>0</v>
      </c>
      <c r="L502">
        <v>0</v>
      </c>
      <c r="M502">
        <v>0</v>
      </c>
      <c r="N502">
        <v>0</v>
      </c>
      <c r="O502">
        <v>0</v>
      </c>
      <c r="P502">
        <v>0</v>
      </c>
      <c r="Q502">
        <v>0</v>
      </c>
      <c r="R502">
        <v>0</v>
      </c>
      <c r="S502">
        <v>0</v>
      </c>
      <c r="T502">
        <v>0</v>
      </c>
      <c r="U502">
        <v>0</v>
      </c>
      <c r="V502">
        <v>0</v>
      </c>
      <c r="W502">
        <v>0</v>
      </c>
      <c r="X502">
        <v>0</v>
      </c>
      <c r="Y502">
        <v>0</v>
      </c>
      <c r="Z502">
        <v>0</v>
      </c>
      <c r="AA502">
        <v>0</v>
      </c>
      <c r="AB502">
        <v>0</v>
      </c>
      <c r="AC502">
        <v>0</v>
      </c>
      <c r="AD502">
        <v>0</v>
      </c>
      <c r="AE502">
        <v>0</v>
      </c>
      <c r="AF502">
        <v>0</v>
      </c>
      <c r="AG502">
        <v>0</v>
      </c>
      <c r="AH502">
        <v>0</v>
      </c>
      <c r="AI502">
        <v>102</v>
      </c>
      <c r="AJ502">
        <v>102</v>
      </c>
      <c r="AK502">
        <v>102</v>
      </c>
      <c r="AL502">
        <v>102</v>
      </c>
      <c r="AM502">
        <v>102</v>
      </c>
      <c r="AN502">
        <v>102</v>
      </c>
      <c r="AO502">
        <v>102</v>
      </c>
      <c r="AP502">
        <v>102</v>
      </c>
      <c r="AQ502">
        <v>0</v>
      </c>
      <c r="AR502">
        <v>0</v>
      </c>
      <c r="AS502">
        <v>0</v>
      </c>
      <c r="AT502">
        <v>0</v>
      </c>
      <c r="AU502">
        <v>0</v>
      </c>
      <c r="AV502">
        <v>0</v>
      </c>
      <c r="AW502">
        <v>0</v>
      </c>
      <c r="AX502">
        <v>0</v>
      </c>
      <c r="AY502">
        <v>12.5</v>
      </c>
      <c r="AZ502">
        <v>12.5</v>
      </c>
      <c r="BA502">
        <v>12.5</v>
      </c>
      <c r="BB502">
        <v>12.5</v>
      </c>
      <c r="BC502">
        <v>12.5</v>
      </c>
      <c r="BD502">
        <v>12.5</v>
      </c>
      <c r="BE502">
        <v>12.5</v>
      </c>
      <c r="BF502">
        <v>12.5</v>
      </c>
      <c r="BG502">
        <v>5</v>
      </c>
      <c r="BH502">
        <v>5</v>
      </c>
      <c r="BI502">
        <v>5</v>
      </c>
      <c r="BJ502">
        <v>5</v>
      </c>
      <c r="BK502">
        <v>5</v>
      </c>
      <c r="BL502">
        <v>5</v>
      </c>
      <c r="BM502">
        <v>5</v>
      </c>
      <c r="BN502">
        <v>5</v>
      </c>
      <c r="BO502">
        <v>2</v>
      </c>
      <c r="BP502">
        <v>0</v>
      </c>
      <c r="BQ502">
        <v>0</v>
      </c>
      <c r="BR502">
        <v>0</v>
      </c>
      <c r="BS502">
        <v>78</v>
      </c>
      <c r="BT502">
        <v>78</v>
      </c>
    </row>
    <row r="503" spans="1:72" x14ac:dyDescent="0.25">
      <c r="A503">
        <v>692</v>
      </c>
      <c r="B503" t="s">
        <v>676</v>
      </c>
      <c r="C503">
        <v>0</v>
      </c>
      <c r="D503">
        <v>0</v>
      </c>
      <c r="E503">
        <v>0</v>
      </c>
      <c r="F503">
        <v>0</v>
      </c>
      <c r="G503">
        <v>0</v>
      </c>
      <c r="H503">
        <v>0</v>
      </c>
      <c r="I503">
        <v>0</v>
      </c>
      <c r="J503">
        <v>0</v>
      </c>
      <c r="K503">
        <v>0</v>
      </c>
      <c r="L503">
        <v>0</v>
      </c>
      <c r="M503">
        <v>0</v>
      </c>
      <c r="N503">
        <v>0</v>
      </c>
      <c r="O503">
        <v>0</v>
      </c>
      <c r="P503">
        <v>0</v>
      </c>
      <c r="Q503">
        <v>0</v>
      </c>
      <c r="R503">
        <v>0</v>
      </c>
      <c r="S503">
        <v>0</v>
      </c>
      <c r="T503">
        <v>0</v>
      </c>
      <c r="U503">
        <v>0</v>
      </c>
      <c r="V503">
        <v>0</v>
      </c>
      <c r="W503">
        <v>0</v>
      </c>
      <c r="X503">
        <v>0</v>
      </c>
      <c r="Y503">
        <v>0</v>
      </c>
      <c r="Z503">
        <v>0</v>
      </c>
      <c r="AA503">
        <v>0</v>
      </c>
      <c r="AB503">
        <v>0</v>
      </c>
      <c r="AC503">
        <v>0</v>
      </c>
      <c r="AD503">
        <v>0</v>
      </c>
      <c r="AE503">
        <v>0</v>
      </c>
      <c r="AF503">
        <v>0</v>
      </c>
      <c r="AG503">
        <v>0</v>
      </c>
      <c r="AH503">
        <v>0</v>
      </c>
      <c r="AI503">
        <v>102</v>
      </c>
      <c r="AJ503">
        <v>102</v>
      </c>
      <c r="AK503">
        <v>102</v>
      </c>
      <c r="AL503">
        <v>102</v>
      </c>
      <c r="AM503">
        <v>102</v>
      </c>
      <c r="AN503">
        <v>102</v>
      </c>
      <c r="AO503">
        <v>102</v>
      </c>
      <c r="AP503">
        <v>102</v>
      </c>
      <c r="AQ503">
        <v>0</v>
      </c>
      <c r="AR503">
        <v>0</v>
      </c>
      <c r="AS503">
        <v>0</v>
      </c>
      <c r="AT503">
        <v>0</v>
      </c>
      <c r="AU503">
        <v>0</v>
      </c>
      <c r="AV503">
        <v>0</v>
      </c>
      <c r="AW503">
        <v>0</v>
      </c>
      <c r="AX503">
        <v>0</v>
      </c>
      <c r="AY503">
        <v>12.5</v>
      </c>
      <c r="AZ503">
        <v>12.5</v>
      </c>
      <c r="BA503">
        <v>12.5</v>
      </c>
      <c r="BB503">
        <v>12.5</v>
      </c>
      <c r="BC503">
        <v>12.5</v>
      </c>
      <c r="BD503">
        <v>12.5</v>
      </c>
      <c r="BE503">
        <v>12.5</v>
      </c>
      <c r="BF503">
        <v>12.5</v>
      </c>
      <c r="BG503">
        <v>5</v>
      </c>
      <c r="BH503">
        <v>5</v>
      </c>
      <c r="BI503">
        <v>5</v>
      </c>
      <c r="BJ503">
        <v>5</v>
      </c>
      <c r="BK503">
        <v>5</v>
      </c>
      <c r="BL503">
        <v>5</v>
      </c>
      <c r="BM503">
        <v>5</v>
      </c>
      <c r="BN503">
        <v>5</v>
      </c>
      <c r="BO503">
        <v>2</v>
      </c>
      <c r="BP503">
        <v>0</v>
      </c>
      <c r="BQ503">
        <v>0</v>
      </c>
      <c r="BR503">
        <v>0</v>
      </c>
      <c r="BS503">
        <v>78</v>
      </c>
      <c r="BT503">
        <v>78</v>
      </c>
    </row>
    <row r="504" spans="1:72" x14ac:dyDescent="0.25">
      <c r="A504">
        <v>693</v>
      </c>
      <c r="B504" t="s">
        <v>677</v>
      </c>
      <c r="C504">
        <v>0</v>
      </c>
      <c r="D504">
        <v>0</v>
      </c>
      <c r="E504">
        <v>0</v>
      </c>
      <c r="F504">
        <v>0</v>
      </c>
      <c r="G504">
        <v>0</v>
      </c>
      <c r="H504">
        <v>0</v>
      </c>
      <c r="I504">
        <v>0</v>
      </c>
      <c r="J504">
        <v>0</v>
      </c>
      <c r="K504">
        <v>0</v>
      </c>
      <c r="L504">
        <v>0</v>
      </c>
      <c r="M504">
        <v>0</v>
      </c>
      <c r="N504">
        <v>0</v>
      </c>
      <c r="O504">
        <v>0</v>
      </c>
      <c r="P504">
        <v>0</v>
      </c>
      <c r="Q504">
        <v>0</v>
      </c>
      <c r="R504">
        <v>0</v>
      </c>
      <c r="S504">
        <v>0</v>
      </c>
      <c r="T504">
        <v>0</v>
      </c>
      <c r="U504">
        <v>0</v>
      </c>
      <c r="V504">
        <v>0</v>
      </c>
      <c r="W504">
        <v>0</v>
      </c>
      <c r="X504">
        <v>0</v>
      </c>
      <c r="Y504">
        <v>0</v>
      </c>
      <c r="Z504">
        <v>0</v>
      </c>
      <c r="AA504">
        <v>0</v>
      </c>
      <c r="AB504">
        <v>0</v>
      </c>
      <c r="AC504">
        <v>0</v>
      </c>
      <c r="AD504">
        <v>0</v>
      </c>
      <c r="AE504">
        <v>0</v>
      </c>
      <c r="AF504">
        <v>0</v>
      </c>
      <c r="AG504">
        <v>0</v>
      </c>
      <c r="AH504">
        <v>0</v>
      </c>
      <c r="AI504">
        <v>100</v>
      </c>
      <c r="AJ504">
        <v>100</v>
      </c>
      <c r="AK504">
        <v>100</v>
      </c>
      <c r="AL504">
        <v>100</v>
      </c>
      <c r="AM504">
        <v>100</v>
      </c>
      <c r="AN504">
        <v>100</v>
      </c>
      <c r="AO504">
        <v>100</v>
      </c>
      <c r="AP504">
        <v>100</v>
      </c>
      <c r="AQ504">
        <v>100</v>
      </c>
      <c r="AR504">
        <v>100</v>
      </c>
      <c r="AS504">
        <v>100</v>
      </c>
      <c r="AT504">
        <v>100</v>
      </c>
      <c r="AU504">
        <v>100</v>
      </c>
      <c r="AV504">
        <v>100</v>
      </c>
      <c r="AW504">
        <v>100</v>
      </c>
      <c r="AX504">
        <v>100</v>
      </c>
      <c r="AY504">
        <v>12.5</v>
      </c>
      <c r="AZ504">
        <v>12.5</v>
      </c>
      <c r="BA504">
        <v>12.5</v>
      </c>
      <c r="BB504">
        <v>12.5</v>
      </c>
      <c r="BC504">
        <v>12.5</v>
      </c>
      <c r="BD504">
        <v>12.5</v>
      </c>
      <c r="BE504">
        <v>12.5</v>
      </c>
      <c r="BF504">
        <v>12.5</v>
      </c>
      <c r="BG504">
        <v>62.5</v>
      </c>
      <c r="BH504">
        <v>62.5</v>
      </c>
      <c r="BI504">
        <v>62.5</v>
      </c>
      <c r="BJ504">
        <v>62.5</v>
      </c>
      <c r="BK504">
        <v>62.5</v>
      </c>
      <c r="BL504">
        <v>62.5</v>
      </c>
      <c r="BM504">
        <v>62.5</v>
      </c>
      <c r="BN504">
        <v>62.5</v>
      </c>
      <c r="BO504">
        <v>0</v>
      </c>
      <c r="BP504">
        <v>0</v>
      </c>
      <c r="BQ504">
        <v>0</v>
      </c>
      <c r="BR504">
        <v>0</v>
      </c>
      <c r="BS504">
        <v>72</v>
      </c>
      <c r="BT504">
        <v>78</v>
      </c>
    </row>
    <row r="505" spans="1:72" x14ac:dyDescent="0.25">
      <c r="A505">
        <v>694</v>
      </c>
      <c r="B505" t="s">
        <v>678</v>
      </c>
      <c r="C505">
        <v>2.04</v>
      </c>
      <c r="D505">
        <v>1.86</v>
      </c>
      <c r="E505">
        <v>1.77</v>
      </c>
      <c r="F505">
        <v>1.76</v>
      </c>
      <c r="G505">
        <v>0.91</v>
      </c>
      <c r="H505">
        <v>0.82</v>
      </c>
      <c r="I505">
        <v>0</v>
      </c>
      <c r="J505">
        <v>1.2</v>
      </c>
      <c r="K505">
        <v>0</v>
      </c>
      <c r="L505">
        <v>0</v>
      </c>
      <c r="M505">
        <v>0</v>
      </c>
      <c r="N505">
        <v>0</v>
      </c>
      <c r="O505">
        <v>0</v>
      </c>
      <c r="P505">
        <v>0</v>
      </c>
      <c r="Q505">
        <v>0</v>
      </c>
      <c r="R505">
        <v>0.92</v>
      </c>
      <c r="S505">
        <v>0</v>
      </c>
      <c r="T505">
        <v>0</v>
      </c>
      <c r="U505">
        <v>0</v>
      </c>
      <c r="V505">
        <v>0</v>
      </c>
      <c r="W505">
        <v>0</v>
      </c>
      <c r="X505">
        <v>0</v>
      </c>
      <c r="Y505">
        <v>0</v>
      </c>
      <c r="Z505">
        <v>0</v>
      </c>
      <c r="AA505">
        <v>0</v>
      </c>
      <c r="AB505">
        <v>0</v>
      </c>
      <c r="AC505">
        <v>0</v>
      </c>
      <c r="AD505">
        <v>0</v>
      </c>
      <c r="AE505">
        <v>0</v>
      </c>
      <c r="AF505">
        <v>0</v>
      </c>
      <c r="AG505">
        <v>0</v>
      </c>
      <c r="AH505">
        <v>0</v>
      </c>
      <c r="AI505">
        <v>115.96</v>
      </c>
      <c r="AJ505">
        <v>116.14</v>
      </c>
      <c r="AK505">
        <v>116.23</v>
      </c>
      <c r="AL505">
        <v>116.24</v>
      </c>
      <c r="AM505">
        <v>117.09</v>
      </c>
      <c r="AN505">
        <v>117.18</v>
      </c>
      <c r="AO505">
        <v>118</v>
      </c>
      <c r="AP505">
        <v>116.8</v>
      </c>
      <c r="AQ505">
        <v>0</v>
      </c>
      <c r="AR505">
        <v>0</v>
      </c>
      <c r="AS505">
        <v>0</v>
      </c>
      <c r="AT505">
        <v>0</v>
      </c>
      <c r="AU505">
        <v>0</v>
      </c>
      <c r="AV505">
        <v>0</v>
      </c>
      <c r="AW505">
        <v>0</v>
      </c>
      <c r="AX505">
        <v>-0.92</v>
      </c>
      <c r="AY505">
        <v>12.5</v>
      </c>
      <c r="AZ505">
        <v>12.5</v>
      </c>
      <c r="BA505">
        <v>12.5</v>
      </c>
      <c r="BB505">
        <v>12.5</v>
      </c>
      <c r="BC505">
        <v>12.5</v>
      </c>
      <c r="BD505">
        <v>12.5</v>
      </c>
      <c r="BE505">
        <v>12.5</v>
      </c>
      <c r="BF505">
        <v>12.5</v>
      </c>
      <c r="BG505">
        <v>5</v>
      </c>
      <c r="BH505">
        <v>5</v>
      </c>
      <c r="BI505">
        <v>5</v>
      </c>
      <c r="BJ505">
        <v>5</v>
      </c>
      <c r="BK505">
        <v>5</v>
      </c>
      <c r="BL505">
        <v>5</v>
      </c>
      <c r="BM505">
        <v>5</v>
      </c>
      <c r="BN505">
        <v>5</v>
      </c>
      <c r="BO505">
        <v>18</v>
      </c>
      <c r="BP505">
        <v>0</v>
      </c>
      <c r="BQ505">
        <v>0</v>
      </c>
      <c r="BR505">
        <v>0</v>
      </c>
      <c r="BS505">
        <v>78</v>
      </c>
      <c r="BT505">
        <v>78</v>
      </c>
    </row>
    <row r="506" spans="1:72" x14ac:dyDescent="0.25">
      <c r="A506">
        <v>695</v>
      </c>
      <c r="B506" t="s">
        <v>679</v>
      </c>
      <c r="C506">
        <v>0.66</v>
      </c>
      <c r="D506">
        <v>3.53</v>
      </c>
      <c r="E506">
        <v>0.81</v>
      </c>
      <c r="F506">
        <v>0.37</v>
      </c>
      <c r="G506">
        <v>0</v>
      </c>
      <c r="H506">
        <v>0.22</v>
      </c>
      <c r="I506">
        <v>0</v>
      </c>
      <c r="J506">
        <v>0.22</v>
      </c>
      <c r="K506">
        <v>0</v>
      </c>
      <c r="L506">
        <v>0</v>
      </c>
      <c r="M506">
        <v>0</v>
      </c>
      <c r="N506">
        <v>0</v>
      </c>
      <c r="O506">
        <v>0</v>
      </c>
      <c r="P506">
        <v>0</v>
      </c>
      <c r="Q506">
        <v>0</v>
      </c>
      <c r="R506">
        <v>2.0099999999999998</v>
      </c>
      <c r="S506">
        <v>0</v>
      </c>
      <c r="T506">
        <v>0.33</v>
      </c>
      <c r="U506">
        <v>0</v>
      </c>
      <c r="V506">
        <v>0</v>
      </c>
      <c r="W506">
        <v>0</v>
      </c>
      <c r="X506">
        <v>0</v>
      </c>
      <c r="Y506">
        <v>0</v>
      </c>
      <c r="Z506">
        <v>0</v>
      </c>
      <c r="AA506">
        <v>0</v>
      </c>
      <c r="AB506">
        <v>0</v>
      </c>
      <c r="AC506">
        <v>0</v>
      </c>
      <c r="AD506">
        <v>0</v>
      </c>
      <c r="AE506">
        <v>0</v>
      </c>
      <c r="AF506">
        <v>0.33</v>
      </c>
      <c r="AG506">
        <v>0</v>
      </c>
      <c r="AH506">
        <v>0</v>
      </c>
      <c r="AI506">
        <v>71.34</v>
      </c>
      <c r="AJ506">
        <v>68.47</v>
      </c>
      <c r="AK506">
        <v>71.19</v>
      </c>
      <c r="AL506">
        <v>71.63</v>
      </c>
      <c r="AM506">
        <v>72</v>
      </c>
      <c r="AN506">
        <v>71.78</v>
      </c>
      <c r="AO506">
        <v>72</v>
      </c>
      <c r="AP506">
        <v>71.78</v>
      </c>
      <c r="AQ506">
        <v>24</v>
      </c>
      <c r="AR506">
        <v>24</v>
      </c>
      <c r="AS506">
        <v>24</v>
      </c>
      <c r="AT506">
        <v>24</v>
      </c>
      <c r="AU506">
        <v>24</v>
      </c>
      <c r="AV506">
        <v>24</v>
      </c>
      <c r="AW506">
        <v>24</v>
      </c>
      <c r="AX506">
        <v>21.99</v>
      </c>
      <c r="AY506">
        <v>12</v>
      </c>
      <c r="AZ506">
        <v>11.67</v>
      </c>
      <c r="BA506">
        <v>12</v>
      </c>
      <c r="BB506">
        <v>12</v>
      </c>
      <c r="BC506">
        <v>12</v>
      </c>
      <c r="BD506">
        <v>12</v>
      </c>
      <c r="BE506">
        <v>12</v>
      </c>
      <c r="BF506">
        <v>12</v>
      </c>
      <c r="BG506">
        <v>47</v>
      </c>
      <c r="BH506">
        <v>47</v>
      </c>
      <c r="BI506">
        <v>47</v>
      </c>
      <c r="BJ506">
        <v>47</v>
      </c>
      <c r="BK506">
        <v>47</v>
      </c>
      <c r="BL506">
        <v>46.67</v>
      </c>
      <c r="BM506">
        <v>47</v>
      </c>
      <c r="BN506">
        <v>47</v>
      </c>
      <c r="BO506">
        <v>2</v>
      </c>
      <c r="BP506">
        <v>4</v>
      </c>
      <c r="BQ506">
        <v>2</v>
      </c>
      <c r="BR506">
        <v>2</v>
      </c>
      <c r="BS506">
        <v>79</v>
      </c>
      <c r="BT506">
        <v>79</v>
      </c>
    </row>
    <row r="507" spans="1:72" x14ac:dyDescent="0.25">
      <c r="A507">
        <v>696</v>
      </c>
      <c r="B507" t="s">
        <v>680</v>
      </c>
      <c r="C507">
        <v>1.25</v>
      </c>
      <c r="D507">
        <v>3.02</v>
      </c>
      <c r="E507">
        <v>2.95</v>
      </c>
      <c r="F507">
        <v>0</v>
      </c>
      <c r="G507">
        <v>0</v>
      </c>
      <c r="H507">
        <v>0.16</v>
      </c>
      <c r="I507">
        <v>0</v>
      </c>
      <c r="J507">
        <v>0.92</v>
      </c>
      <c r="K507">
        <v>0</v>
      </c>
      <c r="L507">
        <v>0</v>
      </c>
      <c r="M507">
        <v>0</v>
      </c>
      <c r="N507">
        <v>0</v>
      </c>
      <c r="O507">
        <v>0</v>
      </c>
      <c r="P507">
        <v>0</v>
      </c>
      <c r="Q507">
        <v>0</v>
      </c>
      <c r="R507">
        <v>3.6</v>
      </c>
      <c r="S507">
        <v>0</v>
      </c>
      <c r="T507">
        <v>0</v>
      </c>
      <c r="U507">
        <v>0</v>
      </c>
      <c r="V507">
        <v>0</v>
      </c>
      <c r="W507">
        <v>0</v>
      </c>
      <c r="X507">
        <v>0</v>
      </c>
      <c r="Y507">
        <v>0</v>
      </c>
      <c r="Z507">
        <v>0</v>
      </c>
      <c r="AA507">
        <v>0</v>
      </c>
      <c r="AB507">
        <v>0</v>
      </c>
      <c r="AC507">
        <v>0</v>
      </c>
      <c r="AD507">
        <v>0</v>
      </c>
      <c r="AE507">
        <v>0</v>
      </c>
      <c r="AF507">
        <v>0</v>
      </c>
      <c r="AG507">
        <v>0</v>
      </c>
      <c r="AH507">
        <v>0</v>
      </c>
      <c r="AI507">
        <v>73.75</v>
      </c>
      <c r="AJ507">
        <v>71.98</v>
      </c>
      <c r="AK507">
        <v>72.05</v>
      </c>
      <c r="AL507">
        <v>75</v>
      </c>
      <c r="AM507">
        <v>75</v>
      </c>
      <c r="AN507">
        <v>74.84</v>
      </c>
      <c r="AO507">
        <v>75</v>
      </c>
      <c r="AP507">
        <v>74.08</v>
      </c>
      <c r="AQ507">
        <v>25</v>
      </c>
      <c r="AR507">
        <v>25</v>
      </c>
      <c r="AS507">
        <v>25</v>
      </c>
      <c r="AT507">
        <v>25</v>
      </c>
      <c r="AU507">
        <v>25</v>
      </c>
      <c r="AV507">
        <v>25</v>
      </c>
      <c r="AW507">
        <v>25</v>
      </c>
      <c r="AX507">
        <v>21.4</v>
      </c>
      <c r="AY507">
        <v>10</v>
      </c>
      <c r="AZ507">
        <v>10</v>
      </c>
      <c r="BA507">
        <v>10</v>
      </c>
      <c r="BB507">
        <v>10</v>
      </c>
      <c r="BC507">
        <v>10</v>
      </c>
      <c r="BD507">
        <v>10</v>
      </c>
      <c r="BE507">
        <v>10</v>
      </c>
      <c r="BF507">
        <v>10</v>
      </c>
      <c r="BG507">
        <v>52</v>
      </c>
      <c r="BH507">
        <v>52</v>
      </c>
      <c r="BI507">
        <v>52</v>
      </c>
      <c r="BJ507">
        <v>52</v>
      </c>
      <c r="BK507">
        <v>52</v>
      </c>
      <c r="BL507">
        <v>52</v>
      </c>
      <c r="BM507">
        <v>52</v>
      </c>
      <c r="BN507">
        <v>52</v>
      </c>
      <c r="BO507">
        <v>5</v>
      </c>
      <c r="BP507">
        <v>5</v>
      </c>
      <c r="BQ507">
        <v>0</v>
      </c>
      <c r="BR507">
        <v>7</v>
      </c>
      <c r="BS507">
        <v>79</v>
      </c>
      <c r="BT507">
        <v>79</v>
      </c>
    </row>
    <row r="508" spans="1:72" x14ac:dyDescent="0.25">
      <c r="A508">
        <v>697</v>
      </c>
      <c r="B508" t="s">
        <v>681</v>
      </c>
      <c r="C508">
        <v>2.79</v>
      </c>
      <c r="D508">
        <v>3.3</v>
      </c>
      <c r="E508">
        <v>5.39</v>
      </c>
      <c r="F508">
        <v>2.4</v>
      </c>
      <c r="G508">
        <v>1.1000000000000001</v>
      </c>
      <c r="H508">
        <v>3.45</v>
      </c>
      <c r="I508">
        <v>0</v>
      </c>
      <c r="J508">
        <v>1.79</v>
      </c>
      <c r="K508">
        <v>0.83</v>
      </c>
      <c r="L508">
        <v>0</v>
      </c>
      <c r="M508">
        <v>0</v>
      </c>
      <c r="N508">
        <v>0</v>
      </c>
      <c r="O508">
        <v>0</v>
      </c>
      <c r="P508">
        <v>0</v>
      </c>
      <c r="Q508">
        <v>0</v>
      </c>
      <c r="R508">
        <v>8.34</v>
      </c>
      <c r="S508">
        <v>0</v>
      </c>
      <c r="T508">
        <v>0</v>
      </c>
      <c r="U508">
        <v>0.52</v>
      </c>
      <c r="V508">
        <v>0</v>
      </c>
      <c r="W508">
        <v>0</v>
      </c>
      <c r="X508">
        <v>0</v>
      </c>
      <c r="Y508">
        <v>0</v>
      </c>
      <c r="Z508">
        <v>0</v>
      </c>
      <c r="AA508">
        <v>0</v>
      </c>
      <c r="AB508">
        <v>0</v>
      </c>
      <c r="AC508">
        <v>0</v>
      </c>
      <c r="AD508">
        <v>0</v>
      </c>
      <c r="AE508">
        <v>0</v>
      </c>
      <c r="AF508">
        <v>0</v>
      </c>
      <c r="AG508">
        <v>0</v>
      </c>
      <c r="AH508">
        <v>0</v>
      </c>
      <c r="AI508">
        <v>74.209999999999994</v>
      </c>
      <c r="AJ508">
        <v>73.7</v>
      </c>
      <c r="AK508">
        <v>71.61</v>
      </c>
      <c r="AL508">
        <v>74.599999999999994</v>
      </c>
      <c r="AM508">
        <v>75.900000000000006</v>
      </c>
      <c r="AN508">
        <v>73.55</v>
      </c>
      <c r="AO508">
        <v>77</v>
      </c>
      <c r="AP508">
        <v>75.209999999999994</v>
      </c>
      <c r="AQ508">
        <v>19.170000000000002</v>
      </c>
      <c r="AR508">
        <v>20</v>
      </c>
      <c r="AS508">
        <v>20</v>
      </c>
      <c r="AT508">
        <v>20</v>
      </c>
      <c r="AU508">
        <v>20</v>
      </c>
      <c r="AV508">
        <v>20</v>
      </c>
      <c r="AW508">
        <v>20</v>
      </c>
      <c r="AX508">
        <v>11.66</v>
      </c>
      <c r="AY508">
        <v>10</v>
      </c>
      <c r="AZ508">
        <v>10</v>
      </c>
      <c r="BA508">
        <v>9.48</v>
      </c>
      <c r="BB508">
        <v>10</v>
      </c>
      <c r="BC508">
        <v>10</v>
      </c>
      <c r="BD508">
        <v>10</v>
      </c>
      <c r="BE508">
        <v>10</v>
      </c>
      <c r="BF508">
        <v>10</v>
      </c>
      <c r="BG508">
        <v>45</v>
      </c>
      <c r="BH508">
        <v>45</v>
      </c>
      <c r="BI508">
        <v>45</v>
      </c>
      <c r="BJ508">
        <v>45</v>
      </c>
      <c r="BK508">
        <v>45</v>
      </c>
      <c r="BL508">
        <v>45</v>
      </c>
      <c r="BM508">
        <v>45</v>
      </c>
      <c r="BN508">
        <v>45</v>
      </c>
      <c r="BO508">
        <v>7</v>
      </c>
      <c r="BP508">
        <v>0</v>
      </c>
      <c r="BQ508">
        <v>0</v>
      </c>
      <c r="BR508">
        <v>0</v>
      </c>
      <c r="BS508">
        <v>79</v>
      </c>
      <c r="BT508">
        <v>79</v>
      </c>
    </row>
    <row r="509" spans="1:72" x14ac:dyDescent="0.25">
      <c r="A509">
        <v>698</v>
      </c>
      <c r="B509" t="s">
        <v>682</v>
      </c>
      <c r="C509">
        <v>0</v>
      </c>
      <c r="D509">
        <v>0</v>
      </c>
      <c r="E509">
        <v>0</v>
      </c>
      <c r="F509">
        <v>0</v>
      </c>
      <c r="G509">
        <v>0</v>
      </c>
      <c r="H509">
        <v>0</v>
      </c>
      <c r="I509">
        <v>0</v>
      </c>
      <c r="J509">
        <v>0</v>
      </c>
      <c r="K509">
        <v>0</v>
      </c>
      <c r="L509">
        <v>0</v>
      </c>
      <c r="M509">
        <v>0</v>
      </c>
      <c r="N509">
        <v>0</v>
      </c>
      <c r="O509">
        <v>0</v>
      </c>
      <c r="P509">
        <v>0</v>
      </c>
      <c r="Q509">
        <v>0</v>
      </c>
      <c r="R509">
        <v>0</v>
      </c>
      <c r="S509">
        <v>0</v>
      </c>
      <c r="T509">
        <v>0</v>
      </c>
      <c r="U509">
        <v>0</v>
      </c>
      <c r="V509">
        <v>0</v>
      </c>
      <c r="W509">
        <v>0</v>
      </c>
      <c r="X509">
        <v>0</v>
      </c>
      <c r="Y509">
        <v>0</v>
      </c>
      <c r="Z509">
        <v>0</v>
      </c>
      <c r="AA509">
        <v>0</v>
      </c>
      <c r="AB509">
        <v>0</v>
      </c>
      <c r="AC509">
        <v>0</v>
      </c>
      <c r="AD509">
        <v>0</v>
      </c>
      <c r="AE509">
        <v>0</v>
      </c>
      <c r="AF509">
        <v>0</v>
      </c>
      <c r="AG509">
        <v>0</v>
      </c>
      <c r="AH509">
        <v>0</v>
      </c>
      <c r="AI509">
        <v>7</v>
      </c>
      <c r="AJ509">
        <v>7</v>
      </c>
      <c r="AK509">
        <v>7</v>
      </c>
      <c r="AL509">
        <v>7</v>
      </c>
      <c r="AM509">
        <v>7</v>
      </c>
      <c r="AN509">
        <v>7</v>
      </c>
      <c r="AO509">
        <v>7</v>
      </c>
      <c r="AP509">
        <v>7</v>
      </c>
      <c r="AQ509">
        <v>100</v>
      </c>
      <c r="AR509">
        <v>100</v>
      </c>
      <c r="AS509">
        <v>100</v>
      </c>
      <c r="AT509">
        <v>100</v>
      </c>
      <c r="AU509">
        <v>100</v>
      </c>
      <c r="AV509">
        <v>100</v>
      </c>
      <c r="AW509">
        <v>100</v>
      </c>
      <c r="AX509">
        <v>100</v>
      </c>
      <c r="AY509">
        <v>17.5</v>
      </c>
      <c r="AZ509">
        <v>17.5</v>
      </c>
      <c r="BA509">
        <v>17.5</v>
      </c>
      <c r="BB509">
        <v>17.5</v>
      </c>
      <c r="BC509">
        <v>17.5</v>
      </c>
      <c r="BD509">
        <v>17.5</v>
      </c>
      <c r="BE509">
        <v>17.5</v>
      </c>
      <c r="BF509">
        <v>17.5</v>
      </c>
      <c r="BG509">
        <v>102</v>
      </c>
      <c r="BH509">
        <v>102</v>
      </c>
      <c r="BI509">
        <v>102</v>
      </c>
      <c r="BJ509">
        <v>102</v>
      </c>
      <c r="BK509">
        <v>102</v>
      </c>
      <c r="BL509">
        <v>102</v>
      </c>
      <c r="BM509">
        <v>102</v>
      </c>
      <c r="BN509">
        <v>102</v>
      </c>
      <c r="BO509">
        <v>2</v>
      </c>
      <c r="BP509">
        <v>0</v>
      </c>
      <c r="BQ509">
        <v>5</v>
      </c>
      <c r="BR509">
        <v>2</v>
      </c>
      <c r="BS509">
        <v>51</v>
      </c>
      <c r="BT509">
        <v>80</v>
      </c>
    </row>
    <row r="510" spans="1:72" x14ac:dyDescent="0.25">
      <c r="A510">
        <v>699</v>
      </c>
      <c r="B510" t="s">
        <v>683</v>
      </c>
      <c r="C510">
        <v>0</v>
      </c>
      <c r="D510">
        <v>0</v>
      </c>
      <c r="E510">
        <v>0</v>
      </c>
      <c r="F510">
        <v>0</v>
      </c>
      <c r="G510">
        <v>0</v>
      </c>
      <c r="H510">
        <v>0</v>
      </c>
      <c r="I510">
        <v>0</v>
      </c>
      <c r="J510">
        <v>0</v>
      </c>
      <c r="K510">
        <v>0</v>
      </c>
      <c r="L510">
        <v>0</v>
      </c>
      <c r="M510">
        <v>0</v>
      </c>
      <c r="N510">
        <v>0</v>
      </c>
      <c r="O510">
        <v>0</v>
      </c>
      <c r="P510">
        <v>0</v>
      </c>
      <c r="Q510">
        <v>0</v>
      </c>
      <c r="R510">
        <v>0</v>
      </c>
      <c r="S510">
        <v>0</v>
      </c>
      <c r="T510">
        <v>0</v>
      </c>
      <c r="U510">
        <v>0</v>
      </c>
      <c r="V510">
        <v>0</v>
      </c>
      <c r="W510">
        <v>0</v>
      </c>
      <c r="X510">
        <v>0</v>
      </c>
      <c r="Y510">
        <v>0</v>
      </c>
      <c r="Z510">
        <v>0</v>
      </c>
      <c r="AA510">
        <v>0</v>
      </c>
      <c r="AB510">
        <v>0</v>
      </c>
      <c r="AC510">
        <v>0</v>
      </c>
      <c r="AD510">
        <v>0</v>
      </c>
      <c r="AE510">
        <v>0</v>
      </c>
      <c r="AF510">
        <v>0</v>
      </c>
      <c r="AG510">
        <v>0</v>
      </c>
      <c r="AH510">
        <v>0</v>
      </c>
      <c r="AI510">
        <v>5</v>
      </c>
      <c r="AJ510">
        <v>5</v>
      </c>
      <c r="AK510">
        <v>5</v>
      </c>
      <c r="AL510">
        <v>5</v>
      </c>
      <c r="AM510">
        <v>5</v>
      </c>
      <c r="AN510">
        <v>5</v>
      </c>
      <c r="AO510">
        <v>5</v>
      </c>
      <c r="AP510">
        <v>5</v>
      </c>
      <c r="AQ510">
        <v>103</v>
      </c>
      <c r="AR510">
        <v>103</v>
      </c>
      <c r="AS510">
        <v>103</v>
      </c>
      <c r="AT510">
        <v>103</v>
      </c>
      <c r="AU510">
        <v>103</v>
      </c>
      <c r="AV510">
        <v>103</v>
      </c>
      <c r="AW510">
        <v>103</v>
      </c>
      <c r="AX510">
        <v>103</v>
      </c>
      <c r="AY510">
        <v>12.5</v>
      </c>
      <c r="AZ510">
        <v>12.5</v>
      </c>
      <c r="BA510">
        <v>12.5</v>
      </c>
      <c r="BB510">
        <v>12.5</v>
      </c>
      <c r="BC510">
        <v>12.5</v>
      </c>
      <c r="BD510">
        <v>12.5</v>
      </c>
      <c r="BE510">
        <v>12.5</v>
      </c>
      <c r="BF510">
        <v>12.5</v>
      </c>
      <c r="BG510">
        <v>107</v>
      </c>
      <c r="BH510">
        <v>107</v>
      </c>
      <c r="BI510">
        <v>107</v>
      </c>
      <c r="BJ510">
        <v>107</v>
      </c>
      <c r="BK510">
        <v>107</v>
      </c>
      <c r="BL510">
        <v>107</v>
      </c>
      <c r="BM510">
        <v>107</v>
      </c>
      <c r="BN510">
        <v>107</v>
      </c>
      <c r="BO510">
        <v>0</v>
      </c>
      <c r="BP510">
        <v>3</v>
      </c>
      <c r="BQ510">
        <v>0</v>
      </c>
      <c r="BR510">
        <v>7</v>
      </c>
      <c r="BS510">
        <v>51</v>
      </c>
      <c r="BT510">
        <v>80</v>
      </c>
    </row>
    <row r="511" spans="1:72" x14ac:dyDescent="0.25">
      <c r="A511">
        <v>700</v>
      </c>
      <c r="B511" t="s">
        <v>684</v>
      </c>
      <c r="C511">
        <v>0</v>
      </c>
      <c r="D511">
        <v>0</v>
      </c>
      <c r="E511">
        <v>0</v>
      </c>
      <c r="F511">
        <v>0</v>
      </c>
      <c r="G511">
        <v>0</v>
      </c>
      <c r="H511">
        <v>0</v>
      </c>
      <c r="I511">
        <v>0</v>
      </c>
      <c r="J511">
        <v>0</v>
      </c>
      <c r="K511">
        <v>0</v>
      </c>
      <c r="L511">
        <v>0</v>
      </c>
      <c r="M511">
        <v>0</v>
      </c>
      <c r="N511">
        <v>0</v>
      </c>
      <c r="O511">
        <v>0</v>
      </c>
      <c r="P511">
        <v>0</v>
      </c>
      <c r="Q511">
        <v>0</v>
      </c>
      <c r="R511">
        <v>0</v>
      </c>
      <c r="S511">
        <v>0</v>
      </c>
      <c r="T511">
        <v>0</v>
      </c>
      <c r="U511">
        <v>0</v>
      </c>
      <c r="V511">
        <v>0</v>
      </c>
      <c r="W511">
        <v>0</v>
      </c>
      <c r="X511">
        <v>0</v>
      </c>
      <c r="Y511">
        <v>0</v>
      </c>
      <c r="Z511">
        <v>0</v>
      </c>
      <c r="AA511">
        <v>0</v>
      </c>
      <c r="AB511">
        <v>0</v>
      </c>
      <c r="AC511">
        <v>0</v>
      </c>
      <c r="AD511">
        <v>0</v>
      </c>
      <c r="AE511">
        <v>0</v>
      </c>
      <c r="AF511">
        <v>0</v>
      </c>
      <c r="AG511">
        <v>0</v>
      </c>
      <c r="AH511">
        <v>0</v>
      </c>
      <c r="AI511">
        <v>5</v>
      </c>
      <c r="AJ511">
        <v>5</v>
      </c>
      <c r="AK511">
        <v>5</v>
      </c>
      <c r="AL511">
        <v>5</v>
      </c>
      <c r="AM511">
        <v>5</v>
      </c>
      <c r="AN511">
        <v>5</v>
      </c>
      <c r="AO511">
        <v>5</v>
      </c>
      <c r="AP511">
        <v>5</v>
      </c>
      <c r="AQ511">
        <v>100</v>
      </c>
      <c r="AR511">
        <v>100</v>
      </c>
      <c r="AS511">
        <v>100</v>
      </c>
      <c r="AT511">
        <v>100</v>
      </c>
      <c r="AU511">
        <v>100</v>
      </c>
      <c r="AV511">
        <v>100</v>
      </c>
      <c r="AW511">
        <v>100</v>
      </c>
      <c r="AX511">
        <v>100</v>
      </c>
      <c r="AY511">
        <v>12.5</v>
      </c>
      <c r="AZ511">
        <v>12.5</v>
      </c>
      <c r="BA511">
        <v>12.5</v>
      </c>
      <c r="BB511">
        <v>12.5</v>
      </c>
      <c r="BC511">
        <v>12.5</v>
      </c>
      <c r="BD511">
        <v>12.5</v>
      </c>
      <c r="BE511">
        <v>12.5</v>
      </c>
      <c r="BF511">
        <v>12.5</v>
      </c>
      <c r="BG511">
        <v>102</v>
      </c>
      <c r="BH511">
        <v>102</v>
      </c>
      <c r="BI511">
        <v>102</v>
      </c>
      <c r="BJ511">
        <v>102</v>
      </c>
      <c r="BK511">
        <v>102</v>
      </c>
      <c r="BL511">
        <v>102</v>
      </c>
      <c r="BM511">
        <v>102</v>
      </c>
      <c r="BN511">
        <v>102</v>
      </c>
      <c r="BO511">
        <v>0</v>
      </c>
      <c r="BP511">
        <v>0</v>
      </c>
      <c r="BQ511">
        <v>0</v>
      </c>
      <c r="BR511">
        <v>2</v>
      </c>
      <c r="BS511">
        <v>51</v>
      </c>
      <c r="BT511">
        <v>80</v>
      </c>
    </row>
    <row r="512" spans="1:72" x14ac:dyDescent="0.25">
      <c r="A512">
        <v>701</v>
      </c>
      <c r="B512" t="s">
        <v>685</v>
      </c>
      <c r="C512">
        <v>11.85</v>
      </c>
      <c r="D512">
        <v>9.66</v>
      </c>
      <c r="E512">
        <v>5.39</v>
      </c>
      <c r="F512">
        <v>7.04</v>
      </c>
      <c r="G512">
        <v>24.2</v>
      </c>
      <c r="H512">
        <v>25</v>
      </c>
      <c r="I512">
        <v>2.2400000000000002</v>
      </c>
      <c r="J512">
        <v>7.06</v>
      </c>
      <c r="K512">
        <v>5.31</v>
      </c>
      <c r="L512">
        <v>0.06</v>
      </c>
      <c r="M512">
        <v>0</v>
      </c>
      <c r="N512">
        <v>0</v>
      </c>
      <c r="O512">
        <v>0</v>
      </c>
      <c r="P512">
        <v>0</v>
      </c>
      <c r="Q512">
        <v>0</v>
      </c>
      <c r="R512">
        <v>25</v>
      </c>
      <c r="S512">
        <v>0</v>
      </c>
      <c r="T512">
        <v>0</v>
      </c>
      <c r="U512">
        <v>0</v>
      </c>
      <c r="V512">
        <v>0</v>
      </c>
      <c r="W512">
        <v>0</v>
      </c>
      <c r="X512">
        <v>0</v>
      </c>
      <c r="Y512">
        <v>0</v>
      </c>
      <c r="Z512">
        <v>0</v>
      </c>
      <c r="AA512">
        <v>0</v>
      </c>
      <c r="AB512">
        <v>0</v>
      </c>
      <c r="AC512">
        <v>0</v>
      </c>
      <c r="AD512">
        <v>0</v>
      </c>
      <c r="AE512">
        <v>0</v>
      </c>
      <c r="AF512">
        <v>0</v>
      </c>
      <c r="AG512">
        <v>0</v>
      </c>
      <c r="AH512">
        <v>0</v>
      </c>
      <c r="AI512">
        <v>106.15</v>
      </c>
      <c r="AJ512">
        <v>108.34</v>
      </c>
      <c r="AK512">
        <v>112.61</v>
      </c>
      <c r="AL512">
        <v>110.96</v>
      </c>
      <c r="AM512">
        <v>93.8</v>
      </c>
      <c r="AN512">
        <v>93</v>
      </c>
      <c r="AO512">
        <v>115.76</v>
      </c>
      <c r="AP512">
        <v>110.94</v>
      </c>
      <c r="AQ512">
        <v>94.69</v>
      </c>
      <c r="AR512">
        <v>99.94</v>
      </c>
      <c r="AS512">
        <v>100</v>
      </c>
      <c r="AT512">
        <v>100</v>
      </c>
      <c r="AU512">
        <v>100</v>
      </c>
      <c r="AV512">
        <v>100</v>
      </c>
      <c r="AW512">
        <v>100</v>
      </c>
      <c r="AX512">
        <v>75</v>
      </c>
      <c r="AY512">
        <v>10</v>
      </c>
      <c r="AZ512">
        <v>10</v>
      </c>
      <c r="BA512">
        <v>10</v>
      </c>
      <c r="BB512">
        <v>10</v>
      </c>
      <c r="BC512">
        <v>10</v>
      </c>
      <c r="BD512">
        <v>10</v>
      </c>
      <c r="BE512">
        <v>10</v>
      </c>
      <c r="BF512">
        <v>10</v>
      </c>
      <c r="BG512">
        <v>35</v>
      </c>
      <c r="BH512">
        <v>35</v>
      </c>
      <c r="BI512">
        <v>35</v>
      </c>
      <c r="BJ512">
        <v>35</v>
      </c>
      <c r="BK512">
        <v>35</v>
      </c>
      <c r="BL512">
        <v>35</v>
      </c>
      <c r="BM512">
        <v>35</v>
      </c>
      <c r="BN512">
        <v>35</v>
      </c>
      <c r="BO512">
        <v>18</v>
      </c>
      <c r="BP512">
        <v>0</v>
      </c>
      <c r="BQ512">
        <v>0</v>
      </c>
      <c r="BR512">
        <v>0</v>
      </c>
      <c r="BS512">
        <v>81</v>
      </c>
      <c r="BT512">
        <v>81</v>
      </c>
    </row>
    <row r="513" spans="1:72" x14ac:dyDescent="0.25">
      <c r="A513">
        <v>702</v>
      </c>
      <c r="B513" t="s">
        <v>686</v>
      </c>
      <c r="C513">
        <v>0.21</v>
      </c>
      <c r="D513">
        <v>0</v>
      </c>
      <c r="E513">
        <v>2.7</v>
      </c>
      <c r="F513">
        <v>0</v>
      </c>
      <c r="G513">
        <v>0</v>
      </c>
      <c r="H513">
        <v>0.16</v>
      </c>
      <c r="I513">
        <v>0</v>
      </c>
      <c r="J513">
        <v>0</v>
      </c>
      <c r="K513">
        <v>0.45</v>
      </c>
      <c r="L513">
        <v>0</v>
      </c>
      <c r="M513">
        <v>0</v>
      </c>
      <c r="N513">
        <v>0</v>
      </c>
      <c r="O513">
        <v>0</v>
      </c>
      <c r="P513">
        <v>0</v>
      </c>
      <c r="Q513">
        <v>0</v>
      </c>
      <c r="R513">
        <v>6.17</v>
      </c>
      <c r="S513">
        <v>0</v>
      </c>
      <c r="T513">
        <v>0</v>
      </c>
      <c r="U513">
        <v>0</v>
      </c>
      <c r="V513">
        <v>0</v>
      </c>
      <c r="W513">
        <v>0</v>
      </c>
      <c r="X513">
        <v>0</v>
      </c>
      <c r="Y513">
        <v>0</v>
      </c>
      <c r="Z513">
        <v>0</v>
      </c>
      <c r="AA513">
        <v>0</v>
      </c>
      <c r="AB513">
        <v>0</v>
      </c>
      <c r="AC513">
        <v>0</v>
      </c>
      <c r="AD513">
        <v>0</v>
      </c>
      <c r="AE513">
        <v>0</v>
      </c>
      <c r="AF513">
        <v>0</v>
      </c>
      <c r="AG513">
        <v>0</v>
      </c>
      <c r="AH513">
        <v>0</v>
      </c>
      <c r="AI513">
        <v>101.79</v>
      </c>
      <c r="AJ513">
        <v>102</v>
      </c>
      <c r="AK513">
        <v>99.3</v>
      </c>
      <c r="AL513">
        <v>102</v>
      </c>
      <c r="AM513">
        <v>102</v>
      </c>
      <c r="AN513">
        <v>101.84</v>
      </c>
      <c r="AO513">
        <v>102</v>
      </c>
      <c r="AP513">
        <v>102</v>
      </c>
      <c r="AQ513">
        <v>101.55</v>
      </c>
      <c r="AR513">
        <v>102</v>
      </c>
      <c r="AS513">
        <v>102</v>
      </c>
      <c r="AT513">
        <v>102</v>
      </c>
      <c r="AU513">
        <v>102</v>
      </c>
      <c r="AV513">
        <v>102</v>
      </c>
      <c r="AW513">
        <v>102</v>
      </c>
      <c r="AX513">
        <v>95.83</v>
      </c>
      <c r="AY513">
        <v>10</v>
      </c>
      <c r="AZ513">
        <v>10</v>
      </c>
      <c r="BA513">
        <v>10</v>
      </c>
      <c r="BB513">
        <v>10</v>
      </c>
      <c r="BC513">
        <v>10</v>
      </c>
      <c r="BD513">
        <v>10</v>
      </c>
      <c r="BE513">
        <v>10</v>
      </c>
      <c r="BF513">
        <v>10</v>
      </c>
      <c r="BG513">
        <v>35</v>
      </c>
      <c r="BH513">
        <v>35</v>
      </c>
      <c r="BI513">
        <v>35</v>
      </c>
      <c r="BJ513">
        <v>35</v>
      </c>
      <c r="BK513">
        <v>35</v>
      </c>
      <c r="BL513">
        <v>35</v>
      </c>
      <c r="BM513">
        <v>35</v>
      </c>
      <c r="BN513">
        <v>35</v>
      </c>
      <c r="BO513">
        <v>2</v>
      </c>
      <c r="BP513">
        <v>2</v>
      </c>
      <c r="BQ513">
        <v>0</v>
      </c>
      <c r="BR513">
        <v>0</v>
      </c>
      <c r="BS513">
        <v>81</v>
      </c>
      <c r="BT513">
        <v>81</v>
      </c>
    </row>
    <row r="514" spans="1:72" x14ac:dyDescent="0.25">
      <c r="A514">
        <v>703</v>
      </c>
      <c r="B514" t="s">
        <v>687</v>
      </c>
      <c r="C514">
        <v>0</v>
      </c>
      <c r="D514">
        <v>0</v>
      </c>
      <c r="E514">
        <v>0</v>
      </c>
      <c r="F514">
        <v>0</v>
      </c>
      <c r="G514">
        <v>0</v>
      </c>
      <c r="H514">
        <v>0</v>
      </c>
      <c r="I514">
        <v>0</v>
      </c>
      <c r="J514">
        <v>0</v>
      </c>
      <c r="K514">
        <v>0</v>
      </c>
      <c r="L514">
        <v>0</v>
      </c>
      <c r="M514">
        <v>0</v>
      </c>
      <c r="N514">
        <v>0</v>
      </c>
      <c r="O514">
        <v>0</v>
      </c>
      <c r="P514">
        <v>0</v>
      </c>
      <c r="Q514">
        <v>0</v>
      </c>
      <c r="R514">
        <v>0</v>
      </c>
      <c r="S514">
        <v>0</v>
      </c>
      <c r="T514">
        <v>0</v>
      </c>
      <c r="U514">
        <v>0</v>
      </c>
      <c r="V514">
        <v>0</v>
      </c>
      <c r="W514">
        <v>0</v>
      </c>
      <c r="X514">
        <v>0</v>
      </c>
      <c r="Y514">
        <v>0</v>
      </c>
      <c r="Z514">
        <v>0</v>
      </c>
      <c r="AA514">
        <v>0</v>
      </c>
      <c r="AB514">
        <v>0</v>
      </c>
      <c r="AC514">
        <v>0</v>
      </c>
      <c r="AD514">
        <v>0</v>
      </c>
      <c r="AE514">
        <v>0</v>
      </c>
      <c r="AF514">
        <v>0</v>
      </c>
      <c r="AG514">
        <v>0</v>
      </c>
      <c r="AH514">
        <v>0</v>
      </c>
      <c r="AI514">
        <v>0</v>
      </c>
      <c r="AJ514">
        <v>0</v>
      </c>
      <c r="AK514">
        <v>0</v>
      </c>
      <c r="AL514">
        <v>0</v>
      </c>
      <c r="AM514">
        <v>0</v>
      </c>
      <c r="AN514">
        <v>0</v>
      </c>
      <c r="AO514">
        <v>0</v>
      </c>
      <c r="AP514">
        <v>0</v>
      </c>
      <c r="AQ514">
        <v>10</v>
      </c>
      <c r="AR514">
        <v>10</v>
      </c>
      <c r="AS514">
        <v>10</v>
      </c>
      <c r="AT514">
        <v>10</v>
      </c>
      <c r="AU514">
        <v>10</v>
      </c>
      <c r="AV514">
        <v>10</v>
      </c>
      <c r="AW514">
        <v>10</v>
      </c>
      <c r="AX514">
        <v>10</v>
      </c>
      <c r="AY514">
        <v>45</v>
      </c>
      <c r="AZ514">
        <v>45</v>
      </c>
      <c r="BA514">
        <v>45</v>
      </c>
      <c r="BB514">
        <v>45</v>
      </c>
      <c r="BC514">
        <v>45</v>
      </c>
      <c r="BD514">
        <v>45</v>
      </c>
      <c r="BE514">
        <v>45</v>
      </c>
      <c r="BF514">
        <v>45</v>
      </c>
      <c r="BG514">
        <v>0</v>
      </c>
      <c r="BH514">
        <v>0</v>
      </c>
      <c r="BI514">
        <v>0</v>
      </c>
      <c r="BJ514">
        <v>0</v>
      </c>
      <c r="BK514">
        <v>0</v>
      </c>
      <c r="BL514">
        <v>0</v>
      </c>
      <c r="BM514">
        <v>0</v>
      </c>
      <c r="BN514">
        <v>0</v>
      </c>
      <c r="BO514">
        <v>0</v>
      </c>
      <c r="BP514">
        <v>0</v>
      </c>
      <c r="BQ514">
        <v>0</v>
      </c>
      <c r="BR514">
        <v>0</v>
      </c>
      <c r="BS514">
        <v>52</v>
      </c>
      <c r="BT514">
        <v>81</v>
      </c>
    </row>
    <row r="515" spans="1:72" x14ac:dyDescent="0.25">
      <c r="A515">
        <v>704</v>
      </c>
      <c r="B515" t="s">
        <v>688</v>
      </c>
      <c r="C515">
        <v>3.21</v>
      </c>
      <c r="D515">
        <v>0.18</v>
      </c>
      <c r="E515">
        <v>1.19</v>
      </c>
      <c r="F515">
        <v>1.2</v>
      </c>
      <c r="G515">
        <v>0.24</v>
      </c>
      <c r="H515">
        <v>5.71</v>
      </c>
      <c r="I515">
        <v>0</v>
      </c>
      <c r="J515">
        <v>2.08</v>
      </c>
      <c r="K515">
        <v>13.98</v>
      </c>
      <c r="L515">
        <v>0</v>
      </c>
      <c r="M515">
        <v>0</v>
      </c>
      <c r="N515">
        <v>0</v>
      </c>
      <c r="O515">
        <v>0</v>
      </c>
      <c r="P515">
        <v>0</v>
      </c>
      <c r="Q515">
        <v>0</v>
      </c>
      <c r="R515">
        <v>25</v>
      </c>
      <c r="S515">
        <v>0</v>
      </c>
      <c r="T515">
        <v>1.58</v>
      </c>
      <c r="U515">
        <v>0</v>
      </c>
      <c r="V515">
        <v>0</v>
      </c>
      <c r="W515">
        <v>0</v>
      </c>
      <c r="X515">
        <v>0</v>
      </c>
      <c r="Y515">
        <v>0</v>
      </c>
      <c r="Z515">
        <v>0</v>
      </c>
      <c r="AA515">
        <v>0</v>
      </c>
      <c r="AB515">
        <v>0</v>
      </c>
      <c r="AC515">
        <v>0</v>
      </c>
      <c r="AD515">
        <v>0</v>
      </c>
      <c r="AE515">
        <v>0</v>
      </c>
      <c r="AF515">
        <v>0.63</v>
      </c>
      <c r="AG515">
        <v>0</v>
      </c>
      <c r="AH515">
        <v>0</v>
      </c>
      <c r="AI515">
        <v>96.79</v>
      </c>
      <c r="AJ515">
        <v>99.82</v>
      </c>
      <c r="AK515">
        <v>98.81</v>
      </c>
      <c r="AL515">
        <v>98.8</v>
      </c>
      <c r="AM515">
        <v>99.76</v>
      </c>
      <c r="AN515">
        <v>94.29</v>
      </c>
      <c r="AO515">
        <v>100</v>
      </c>
      <c r="AP515">
        <v>97.92</v>
      </c>
      <c r="AQ515">
        <v>95.02</v>
      </c>
      <c r="AR515">
        <v>109</v>
      </c>
      <c r="AS515">
        <v>109</v>
      </c>
      <c r="AT515">
        <v>109</v>
      </c>
      <c r="AU515">
        <v>109</v>
      </c>
      <c r="AV515">
        <v>109</v>
      </c>
      <c r="AW515">
        <v>109</v>
      </c>
      <c r="AX515">
        <v>84</v>
      </c>
      <c r="AY515">
        <v>10</v>
      </c>
      <c r="AZ515">
        <v>8.42</v>
      </c>
      <c r="BA515">
        <v>10</v>
      </c>
      <c r="BB515">
        <v>10</v>
      </c>
      <c r="BC515">
        <v>10</v>
      </c>
      <c r="BD515">
        <v>10</v>
      </c>
      <c r="BE515">
        <v>10</v>
      </c>
      <c r="BF515">
        <v>10</v>
      </c>
      <c r="BG515">
        <v>35</v>
      </c>
      <c r="BH515">
        <v>35</v>
      </c>
      <c r="BI515">
        <v>35</v>
      </c>
      <c r="BJ515">
        <v>35</v>
      </c>
      <c r="BK515">
        <v>35</v>
      </c>
      <c r="BL515">
        <v>34.369999999999997</v>
      </c>
      <c r="BM515">
        <v>35</v>
      </c>
      <c r="BN515">
        <v>35</v>
      </c>
      <c r="BO515">
        <v>0</v>
      </c>
      <c r="BP515">
        <v>9</v>
      </c>
      <c r="BQ515">
        <v>0</v>
      </c>
      <c r="BR515">
        <v>0</v>
      </c>
      <c r="BS515">
        <v>81</v>
      </c>
      <c r="BT515">
        <v>81</v>
      </c>
    </row>
    <row r="516" spans="1:72" x14ac:dyDescent="0.25">
      <c r="A516">
        <v>705</v>
      </c>
      <c r="B516" t="s">
        <v>689</v>
      </c>
      <c r="C516">
        <v>2.68</v>
      </c>
      <c r="D516">
        <v>25</v>
      </c>
      <c r="E516">
        <v>10.43</v>
      </c>
      <c r="F516">
        <v>5.09</v>
      </c>
      <c r="G516">
        <v>4.51</v>
      </c>
      <c r="H516">
        <v>7.6</v>
      </c>
      <c r="I516">
        <v>0</v>
      </c>
      <c r="J516">
        <v>1.54</v>
      </c>
      <c r="K516">
        <v>0</v>
      </c>
      <c r="L516">
        <v>0</v>
      </c>
      <c r="M516">
        <v>0</v>
      </c>
      <c r="N516">
        <v>0</v>
      </c>
      <c r="O516">
        <v>0</v>
      </c>
      <c r="P516">
        <v>0</v>
      </c>
      <c r="Q516">
        <v>0</v>
      </c>
      <c r="R516">
        <v>0</v>
      </c>
      <c r="S516">
        <v>0</v>
      </c>
      <c r="T516">
        <v>0</v>
      </c>
      <c r="U516">
        <v>0</v>
      </c>
      <c r="V516">
        <v>0</v>
      </c>
      <c r="W516">
        <v>0</v>
      </c>
      <c r="X516">
        <v>0</v>
      </c>
      <c r="Y516">
        <v>0</v>
      </c>
      <c r="Z516">
        <v>0</v>
      </c>
      <c r="AA516">
        <v>0</v>
      </c>
      <c r="AB516">
        <v>0</v>
      </c>
      <c r="AC516">
        <v>0</v>
      </c>
      <c r="AD516">
        <v>0</v>
      </c>
      <c r="AE516">
        <v>0</v>
      </c>
      <c r="AF516">
        <v>0</v>
      </c>
      <c r="AG516">
        <v>0</v>
      </c>
      <c r="AH516">
        <v>0</v>
      </c>
      <c r="AI516">
        <v>110.32</v>
      </c>
      <c r="AJ516">
        <v>88</v>
      </c>
      <c r="AK516">
        <v>102.57</v>
      </c>
      <c r="AL516">
        <v>107.91</v>
      </c>
      <c r="AM516">
        <v>108.49</v>
      </c>
      <c r="AN516">
        <v>105.4</v>
      </c>
      <c r="AO516">
        <v>113</v>
      </c>
      <c r="AP516">
        <v>111.46</v>
      </c>
      <c r="AQ516">
        <v>0</v>
      </c>
      <c r="AR516">
        <v>0</v>
      </c>
      <c r="AS516">
        <v>0</v>
      </c>
      <c r="AT516">
        <v>0</v>
      </c>
      <c r="AU516">
        <v>0</v>
      </c>
      <c r="AV516">
        <v>0</v>
      </c>
      <c r="AW516">
        <v>0</v>
      </c>
      <c r="AX516">
        <v>0</v>
      </c>
      <c r="AY516">
        <v>0</v>
      </c>
      <c r="AZ516">
        <v>0</v>
      </c>
      <c r="BA516">
        <v>0</v>
      </c>
      <c r="BB516">
        <v>0</v>
      </c>
      <c r="BC516">
        <v>0</v>
      </c>
      <c r="BD516">
        <v>0</v>
      </c>
      <c r="BE516">
        <v>0</v>
      </c>
      <c r="BF516">
        <v>0</v>
      </c>
      <c r="BG516">
        <v>0</v>
      </c>
      <c r="BH516">
        <v>0</v>
      </c>
      <c r="BI516">
        <v>0</v>
      </c>
      <c r="BJ516">
        <v>0</v>
      </c>
      <c r="BK516">
        <v>0</v>
      </c>
      <c r="BL516">
        <v>0</v>
      </c>
      <c r="BM516">
        <v>0</v>
      </c>
      <c r="BN516">
        <v>0</v>
      </c>
      <c r="BO516">
        <v>18</v>
      </c>
      <c r="BP516">
        <v>0</v>
      </c>
      <c r="BQ516">
        <v>0</v>
      </c>
      <c r="BR516">
        <v>0</v>
      </c>
      <c r="BS516">
        <v>82</v>
      </c>
      <c r="BT516">
        <v>82</v>
      </c>
    </row>
    <row r="517" spans="1:72" x14ac:dyDescent="0.25">
      <c r="A517">
        <v>706</v>
      </c>
      <c r="B517" t="s">
        <v>690</v>
      </c>
      <c r="C517">
        <v>0</v>
      </c>
      <c r="D517">
        <v>0</v>
      </c>
      <c r="E517">
        <v>0</v>
      </c>
      <c r="F517">
        <v>0</v>
      </c>
      <c r="G517">
        <v>0</v>
      </c>
      <c r="H517">
        <v>0</v>
      </c>
      <c r="I517">
        <v>0</v>
      </c>
      <c r="J517">
        <v>0</v>
      </c>
      <c r="K517">
        <v>0</v>
      </c>
      <c r="L517">
        <v>0</v>
      </c>
      <c r="M517">
        <v>0</v>
      </c>
      <c r="N517">
        <v>0</v>
      </c>
      <c r="O517">
        <v>0</v>
      </c>
      <c r="P517">
        <v>0</v>
      </c>
      <c r="Q517">
        <v>0</v>
      </c>
      <c r="R517">
        <v>0</v>
      </c>
      <c r="S517">
        <v>0</v>
      </c>
      <c r="T517">
        <v>0</v>
      </c>
      <c r="U517">
        <v>0</v>
      </c>
      <c r="V517">
        <v>0</v>
      </c>
      <c r="W517">
        <v>0</v>
      </c>
      <c r="X517">
        <v>0</v>
      </c>
      <c r="Y517">
        <v>0</v>
      </c>
      <c r="Z517">
        <v>0</v>
      </c>
      <c r="AA517">
        <v>0</v>
      </c>
      <c r="AB517">
        <v>0</v>
      </c>
      <c r="AC517">
        <v>0</v>
      </c>
      <c r="AD517">
        <v>0</v>
      </c>
      <c r="AE517">
        <v>0</v>
      </c>
      <c r="AF517">
        <v>0</v>
      </c>
      <c r="AG517">
        <v>0</v>
      </c>
      <c r="AH517">
        <v>0</v>
      </c>
      <c r="AI517">
        <v>7</v>
      </c>
      <c r="AJ517">
        <v>7</v>
      </c>
      <c r="AK517">
        <v>7</v>
      </c>
      <c r="AL517">
        <v>7</v>
      </c>
      <c r="AM517">
        <v>7</v>
      </c>
      <c r="AN517">
        <v>7</v>
      </c>
      <c r="AO517">
        <v>7</v>
      </c>
      <c r="AP517">
        <v>7</v>
      </c>
      <c r="AQ517">
        <v>0</v>
      </c>
      <c r="AR517">
        <v>0</v>
      </c>
      <c r="AS517">
        <v>0</v>
      </c>
      <c r="AT517">
        <v>0</v>
      </c>
      <c r="AU517">
        <v>0</v>
      </c>
      <c r="AV517">
        <v>0</v>
      </c>
      <c r="AW517">
        <v>0</v>
      </c>
      <c r="AX517">
        <v>0</v>
      </c>
      <c r="AY517">
        <v>70</v>
      </c>
      <c r="AZ517">
        <v>70</v>
      </c>
      <c r="BA517">
        <v>70</v>
      </c>
      <c r="BB517">
        <v>70</v>
      </c>
      <c r="BC517">
        <v>70</v>
      </c>
      <c r="BD517">
        <v>70</v>
      </c>
      <c r="BE517">
        <v>70</v>
      </c>
      <c r="BF517">
        <v>70</v>
      </c>
      <c r="BG517">
        <v>14.5</v>
      </c>
      <c r="BH517">
        <v>14.5</v>
      </c>
      <c r="BI517">
        <v>14.5</v>
      </c>
      <c r="BJ517">
        <v>14.5</v>
      </c>
      <c r="BK517">
        <v>14.5</v>
      </c>
      <c r="BL517">
        <v>14.5</v>
      </c>
      <c r="BM517">
        <v>14.5</v>
      </c>
      <c r="BN517">
        <v>14.5</v>
      </c>
      <c r="BO517">
        <v>2</v>
      </c>
      <c r="BP517">
        <v>0</v>
      </c>
      <c r="BQ517">
        <v>0</v>
      </c>
      <c r="BR517">
        <v>2</v>
      </c>
      <c r="BS517">
        <v>166</v>
      </c>
      <c r="BT517">
        <v>82</v>
      </c>
    </row>
    <row r="518" spans="1:72" x14ac:dyDescent="0.25">
      <c r="A518">
        <v>707</v>
      </c>
      <c r="B518" t="s">
        <v>691</v>
      </c>
      <c r="C518">
        <v>0</v>
      </c>
      <c r="D518">
        <v>0</v>
      </c>
      <c r="E518">
        <v>0</v>
      </c>
      <c r="F518">
        <v>0</v>
      </c>
      <c r="G518">
        <v>0</v>
      </c>
      <c r="H518">
        <v>0</v>
      </c>
      <c r="I518">
        <v>0</v>
      </c>
      <c r="J518">
        <v>0</v>
      </c>
      <c r="K518">
        <v>0</v>
      </c>
      <c r="L518">
        <v>0</v>
      </c>
      <c r="M518">
        <v>0</v>
      </c>
      <c r="N518">
        <v>0</v>
      </c>
      <c r="O518">
        <v>0</v>
      </c>
      <c r="P518">
        <v>0</v>
      </c>
      <c r="Q518">
        <v>0</v>
      </c>
      <c r="R518">
        <v>0</v>
      </c>
      <c r="S518">
        <v>0</v>
      </c>
      <c r="T518">
        <v>0</v>
      </c>
      <c r="U518">
        <v>0</v>
      </c>
      <c r="V518">
        <v>0</v>
      </c>
      <c r="W518">
        <v>0</v>
      </c>
      <c r="X518">
        <v>0</v>
      </c>
      <c r="Y518">
        <v>0</v>
      </c>
      <c r="Z518">
        <v>0</v>
      </c>
      <c r="AA518">
        <v>0</v>
      </c>
      <c r="AB518">
        <v>0</v>
      </c>
      <c r="AC518">
        <v>0</v>
      </c>
      <c r="AD518">
        <v>0</v>
      </c>
      <c r="AE518">
        <v>0</v>
      </c>
      <c r="AF518">
        <v>0</v>
      </c>
      <c r="AG518">
        <v>0</v>
      </c>
      <c r="AH518">
        <v>0</v>
      </c>
      <c r="AI518">
        <v>100</v>
      </c>
      <c r="AJ518">
        <v>100</v>
      </c>
      <c r="AK518">
        <v>100</v>
      </c>
      <c r="AL518">
        <v>100</v>
      </c>
      <c r="AM518">
        <v>100</v>
      </c>
      <c r="AN518">
        <v>100</v>
      </c>
      <c r="AO518">
        <v>100</v>
      </c>
      <c r="AP518">
        <v>100</v>
      </c>
      <c r="AQ518">
        <v>35</v>
      </c>
      <c r="AR518">
        <v>35</v>
      </c>
      <c r="AS518">
        <v>35</v>
      </c>
      <c r="AT518">
        <v>35</v>
      </c>
      <c r="AU518">
        <v>35</v>
      </c>
      <c r="AV518">
        <v>35</v>
      </c>
      <c r="AW518">
        <v>35</v>
      </c>
      <c r="AX518">
        <v>35</v>
      </c>
      <c r="AY518">
        <v>20</v>
      </c>
      <c r="AZ518">
        <v>20</v>
      </c>
      <c r="BA518">
        <v>20</v>
      </c>
      <c r="BB518">
        <v>20</v>
      </c>
      <c r="BC518">
        <v>20</v>
      </c>
      <c r="BD518">
        <v>20</v>
      </c>
      <c r="BE518">
        <v>20</v>
      </c>
      <c r="BF518">
        <v>20</v>
      </c>
      <c r="BG518">
        <v>100</v>
      </c>
      <c r="BH518">
        <v>100</v>
      </c>
      <c r="BI518">
        <v>100</v>
      </c>
      <c r="BJ518">
        <v>100</v>
      </c>
      <c r="BK518">
        <v>100</v>
      </c>
      <c r="BL518">
        <v>100</v>
      </c>
      <c r="BM518">
        <v>100</v>
      </c>
      <c r="BN518">
        <v>100</v>
      </c>
      <c r="BO518">
        <v>0</v>
      </c>
      <c r="BP518">
        <v>0</v>
      </c>
      <c r="BQ518">
        <v>0</v>
      </c>
      <c r="BR518">
        <v>0</v>
      </c>
      <c r="BS518">
        <v>1</v>
      </c>
      <c r="BT518">
        <v>83</v>
      </c>
    </row>
    <row r="519" spans="1:72" x14ac:dyDescent="0.25">
      <c r="A519">
        <v>708</v>
      </c>
      <c r="B519" t="s">
        <v>692</v>
      </c>
      <c r="C519">
        <v>0</v>
      </c>
      <c r="D519">
        <v>0</v>
      </c>
      <c r="E519">
        <v>0</v>
      </c>
      <c r="F519">
        <v>0</v>
      </c>
      <c r="G519">
        <v>0</v>
      </c>
      <c r="H519">
        <v>0</v>
      </c>
      <c r="I519">
        <v>0</v>
      </c>
      <c r="J519">
        <v>0</v>
      </c>
      <c r="K519">
        <v>0</v>
      </c>
      <c r="L519">
        <v>0</v>
      </c>
      <c r="M519">
        <v>0</v>
      </c>
      <c r="N519">
        <v>0</v>
      </c>
      <c r="O519">
        <v>0</v>
      </c>
      <c r="P519">
        <v>0</v>
      </c>
      <c r="Q519">
        <v>0</v>
      </c>
      <c r="R519">
        <v>0</v>
      </c>
      <c r="S519">
        <v>0</v>
      </c>
      <c r="T519">
        <v>0</v>
      </c>
      <c r="U519">
        <v>0</v>
      </c>
      <c r="V519">
        <v>0</v>
      </c>
      <c r="W519">
        <v>0</v>
      </c>
      <c r="X519">
        <v>0</v>
      </c>
      <c r="Y519">
        <v>0</v>
      </c>
      <c r="Z519">
        <v>0</v>
      </c>
      <c r="AA519">
        <v>0</v>
      </c>
      <c r="AB519">
        <v>0</v>
      </c>
      <c r="AC519">
        <v>0</v>
      </c>
      <c r="AD519">
        <v>0</v>
      </c>
      <c r="AE519">
        <v>0</v>
      </c>
      <c r="AF519">
        <v>0</v>
      </c>
      <c r="AG519">
        <v>0</v>
      </c>
      <c r="AH519">
        <v>0</v>
      </c>
      <c r="AI519">
        <v>50</v>
      </c>
      <c r="AJ519">
        <v>50</v>
      </c>
      <c r="AK519">
        <v>50</v>
      </c>
      <c r="AL519">
        <v>50</v>
      </c>
      <c r="AM519">
        <v>50</v>
      </c>
      <c r="AN519">
        <v>50</v>
      </c>
      <c r="AO519">
        <v>50</v>
      </c>
      <c r="AP519">
        <v>50</v>
      </c>
      <c r="AQ519">
        <v>0</v>
      </c>
      <c r="AR519">
        <v>0</v>
      </c>
      <c r="AS519">
        <v>0</v>
      </c>
      <c r="AT519">
        <v>0</v>
      </c>
      <c r="AU519">
        <v>0</v>
      </c>
      <c r="AV519">
        <v>0</v>
      </c>
      <c r="AW519">
        <v>0</v>
      </c>
      <c r="AX519">
        <v>0</v>
      </c>
      <c r="AY519">
        <v>0</v>
      </c>
      <c r="AZ519">
        <v>0</v>
      </c>
      <c r="BA519">
        <v>0</v>
      </c>
      <c r="BB519">
        <v>0</v>
      </c>
      <c r="BC519">
        <v>0</v>
      </c>
      <c r="BD519">
        <v>0</v>
      </c>
      <c r="BE519">
        <v>0</v>
      </c>
      <c r="BF519">
        <v>0</v>
      </c>
      <c r="BG519">
        <v>47</v>
      </c>
      <c r="BH519">
        <v>47</v>
      </c>
      <c r="BI519">
        <v>47</v>
      </c>
      <c r="BJ519">
        <v>47</v>
      </c>
      <c r="BK519">
        <v>47</v>
      </c>
      <c r="BL519">
        <v>47</v>
      </c>
      <c r="BM519">
        <v>47</v>
      </c>
      <c r="BN519">
        <v>47</v>
      </c>
      <c r="BO519">
        <v>0</v>
      </c>
      <c r="BP519">
        <v>0</v>
      </c>
      <c r="BQ519">
        <v>0</v>
      </c>
      <c r="BR519">
        <v>2</v>
      </c>
      <c r="BS519">
        <v>83</v>
      </c>
      <c r="BT519">
        <v>83</v>
      </c>
    </row>
    <row r="520" spans="1:72" x14ac:dyDescent="0.25">
      <c r="A520">
        <v>709</v>
      </c>
      <c r="B520" t="s">
        <v>693</v>
      </c>
      <c r="C520">
        <v>0</v>
      </c>
      <c r="D520">
        <v>0</v>
      </c>
      <c r="E520">
        <v>0</v>
      </c>
      <c r="F520">
        <v>0</v>
      </c>
      <c r="G520">
        <v>0</v>
      </c>
      <c r="H520">
        <v>0</v>
      </c>
      <c r="I520">
        <v>0</v>
      </c>
      <c r="J520">
        <v>0</v>
      </c>
      <c r="K520">
        <v>0</v>
      </c>
      <c r="L520">
        <v>0</v>
      </c>
      <c r="M520">
        <v>0</v>
      </c>
      <c r="N520">
        <v>0</v>
      </c>
      <c r="O520">
        <v>0</v>
      </c>
      <c r="P520">
        <v>0</v>
      </c>
      <c r="Q520">
        <v>0</v>
      </c>
      <c r="R520">
        <v>0</v>
      </c>
      <c r="S520">
        <v>0</v>
      </c>
      <c r="T520">
        <v>0</v>
      </c>
      <c r="U520">
        <v>0</v>
      </c>
      <c r="V520">
        <v>0</v>
      </c>
      <c r="W520">
        <v>0</v>
      </c>
      <c r="X520">
        <v>0</v>
      </c>
      <c r="Y520">
        <v>0</v>
      </c>
      <c r="Z520">
        <v>0</v>
      </c>
      <c r="AA520">
        <v>0</v>
      </c>
      <c r="AB520">
        <v>0</v>
      </c>
      <c r="AC520">
        <v>0</v>
      </c>
      <c r="AD520">
        <v>0</v>
      </c>
      <c r="AE520">
        <v>0</v>
      </c>
      <c r="AF520">
        <v>0</v>
      </c>
      <c r="AG520">
        <v>0</v>
      </c>
      <c r="AH520">
        <v>0</v>
      </c>
      <c r="AI520">
        <v>100</v>
      </c>
      <c r="AJ520">
        <v>100</v>
      </c>
      <c r="AK520">
        <v>100</v>
      </c>
      <c r="AL520">
        <v>100</v>
      </c>
      <c r="AM520">
        <v>100</v>
      </c>
      <c r="AN520">
        <v>100</v>
      </c>
      <c r="AO520">
        <v>100</v>
      </c>
      <c r="AP520">
        <v>100</v>
      </c>
      <c r="AQ520">
        <v>85</v>
      </c>
      <c r="AR520">
        <v>85</v>
      </c>
      <c r="AS520">
        <v>85</v>
      </c>
      <c r="AT520">
        <v>85</v>
      </c>
      <c r="AU520">
        <v>85</v>
      </c>
      <c r="AV520">
        <v>85</v>
      </c>
      <c r="AW520">
        <v>85</v>
      </c>
      <c r="AX520">
        <v>85</v>
      </c>
      <c r="AY520">
        <v>30</v>
      </c>
      <c r="AZ520">
        <v>30</v>
      </c>
      <c r="BA520">
        <v>30</v>
      </c>
      <c r="BB520">
        <v>30</v>
      </c>
      <c r="BC520">
        <v>30</v>
      </c>
      <c r="BD520">
        <v>30</v>
      </c>
      <c r="BE520">
        <v>30</v>
      </c>
      <c r="BF520">
        <v>30</v>
      </c>
      <c r="BG520">
        <v>59</v>
      </c>
      <c r="BH520">
        <v>59</v>
      </c>
      <c r="BI520">
        <v>59</v>
      </c>
      <c r="BJ520">
        <v>59</v>
      </c>
      <c r="BK520">
        <v>59</v>
      </c>
      <c r="BL520">
        <v>59</v>
      </c>
      <c r="BM520">
        <v>59</v>
      </c>
      <c r="BN520">
        <v>59</v>
      </c>
      <c r="BO520">
        <v>0</v>
      </c>
      <c r="BP520">
        <v>0</v>
      </c>
      <c r="BQ520">
        <v>0</v>
      </c>
      <c r="BR520">
        <v>9</v>
      </c>
      <c r="BS520">
        <v>53</v>
      </c>
      <c r="BT520">
        <v>83</v>
      </c>
    </row>
    <row r="521" spans="1:72" x14ac:dyDescent="0.25">
      <c r="A521">
        <v>710</v>
      </c>
      <c r="B521" t="s">
        <v>694</v>
      </c>
      <c r="C521">
        <v>0</v>
      </c>
      <c r="D521">
        <v>0</v>
      </c>
      <c r="E521">
        <v>0</v>
      </c>
      <c r="F521">
        <v>0</v>
      </c>
      <c r="G521">
        <v>0</v>
      </c>
      <c r="H521">
        <v>0</v>
      </c>
      <c r="I521">
        <v>0</v>
      </c>
      <c r="J521">
        <v>0</v>
      </c>
      <c r="K521">
        <v>0</v>
      </c>
      <c r="L521">
        <v>0</v>
      </c>
      <c r="M521">
        <v>0</v>
      </c>
      <c r="N521">
        <v>0</v>
      </c>
      <c r="O521">
        <v>0</v>
      </c>
      <c r="P521">
        <v>0</v>
      </c>
      <c r="Q521">
        <v>0</v>
      </c>
      <c r="R521">
        <v>0</v>
      </c>
      <c r="S521">
        <v>0</v>
      </c>
      <c r="T521">
        <v>0</v>
      </c>
      <c r="U521">
        <v>0</v>
      </c>
      <c r="V521">
        <v>0</v>
      </c>
      <c r="W521">
        <v>0</v>
      </c>
      <c r="X521">
        <v>0</v>
      </c>
      <c r="Y521">
        <v>0</v>
      </c>
      <c r="Z521">
        <v>0</v>
      </c>
      <c r="AA521">
        <v>0</v>
      </c>
      <c r="AB521">
        <v>0</v>
      </c>
      <c r="AC521">
        <v>0</v>
      </c>
      <c r="AD521">
        <v>0</v>
      </c>
      <c r="AE521">
        <v>0</v>
      </c>
      <c r="AF521">
        <v>0</v>
      </c>
      <c r="AG521">
        <v>0</v>
      </c>
      <c r="AH521">
        <v>0</v>
      </c>
      <c r="AI521">
        <v>100</v>
      </c>
      <c r="AJ521">
        <v>100</v>
      </c>
      <c r="AK521">
        <v>100</v>
      </c>
      <c r="AL521">
        <v>100</v>
      </c>
      <c r="AM521">
        <v>100</v>
      </c>
      <c r="AN521">
        <v>100</v>
      </c>
      <c r="AO521">
        <v>100</v>
      </c>
      <c r="AP521">
        <v>100</v>
      </c>
      <c r="AQ521">
        <v>37.5</v>
      </c>
      <c r="AR521">
        <v>37.5</v>
      </c>
      <c r="AS521">
        <v>37.5</v>
      </c>
      <c r="AT521">
        <v>37.5</v>
      </c>
      <c r="AU521">
        <v>37.5</v>
      </c>
      <c r="AV521">
        <v>37.5</v>
      </c>
      <c r="AW521">
        <v>37.5</v>
      </c>
      <c r="AX521">
        <v>37.5</v>
      </c>
      <c r="AY521">
        <v>5</v>
      </c>
      <c r="AZ521">
        <v>5</v>
      </c>
      <c r="BA521">
        <v>5</v>
      </c>
      <c r="BB521">
        <v>5</v>
      </c>
      <c r="BC521">
        <v>5</v>
      </c>
      <c r="BD521">
        <v>5</v>
      </c>
      <c r="BE521">
        <v>5</v>
      </c>
      <c r="BF521">
        <v>5</v>
      </c>
      <c r="BG521">
        <v>100</v>
      </c>
      <c r="BH521">
        <v>100</v>
      </c>
      <c r="BI521">
        <v>100</v>
      </c>
      <c r="BJ521">
        <v>100</v>
      </c>
      <c r="BK521">
        <v>100</v>
      </c>
      <c r="BL521">
        <v>100</v>
      </c>
      <c r="BM521">
        <v>100</v>
      </c>
      <c r="BN521">
        <v>100</v>
      </c>
      <c r="BO521">
        <v>0</v>
      </c>
      <c r="BP521">
        <v>0</v>
      </c>
      <c r="BQ521">
        <v>0</v>
      </c>
      <c r="BR521">
        <v>0</v>
      </c>
      <c r="BS521">
        <v>42</v>
      </c>
      <c r="BT521">
        <v>83</v>
      </c>
    </row>
    <row r="522" spans="1:72" x14ac:dyDescent="0.25">
      <c r="A522">
        <v>711</v>
      </c>
      <c r="B522" t="s">
        <v>695</v>
      </c>
      <c r="C522">
        <v>0</v>
      </c>
      <c r="D522">
        <v>0</v>
      </c>
      <c r="E522">
        <v>0</v>
      </c>
      <c r="F522">
        <v>0</v>
      </c>
      <c r="G522">
        <v>0</v>
      </c>
      <c r="H522">
        <v>0</v>
      </c>
      <c r="I522">
        <v>0</v>
      </c>
      <c r="J522">
        <v>0</v>
      </c>
      <c r="K522">
        <v>0</v>
      </c>
      <c r="L522">
        <v>0</v>
      </c>
      <c r="M522">
        <v>0</v>
      </c>
      <c r="N522">
        <v>0</v>
      </c>
      <c r="O522">
        <v>0</v>
      </c>
      <c r="P522">
        <v>0</v>
      </c>
      <c r="Q522">
        <v>0</v>
      </c>
      <c r="R522">
        <v>0</v>
      </c>
      <c r="S522">
        <v>0</v>
      </c>
      <c r="T522">
        <v>0</v>
      </c>
      <c r="U522">
        <v>0</v>
      </c>
      <c r="V522">
        <v>0</v>
      </c>
      <c r="W522">
        <v>0</v>
      </c>
      <c r="X522">
        <v>0</v>
      </c>
      <c r="Y522">
        <v>0</v>
      </c>
      <c r="Z522">
        <v>0</v>
      </c>
      <c r="AA522">
        <v>0</v>
      </c>
      <c r="AB522">
        <v>0</v>
      </c>
      <c r="AC522">
        <v>0</v>
      </c>
      <c r="AD522">
        <v>0</v>
      </c>
      <c r="AE522">
        <v>0</v>
      </c>
      <c r="AF522">
        <v>0</v>
      </c>
      <c r="AG522">
        <v>0</v>
      </c>
      <c r="AH522">
        <v>0</v>
      </c>
      <c r="AI522">
        <v>60</v>
      </c>
      <c r="AJ522">
        <v>60</v>
      </c>
      <c r="AK522">
        <v>60</v>
      </c>
      <c r="AL522">
        <v>60</v>
      </c>
      <c r="AM522">
        <v>60</v>
      </c>
      <c r="AN522">
        <v>60</v>
      </c>
      <c r="AO522">
        <v>60</v>
      </c>
      <c r="AP522">
        <v>60</v>
      </c>
      <c r="AQ522">
        <v>0</v>
      </c>
      <c r="AR522">
        <v>0</v>
      </c>
      <c r="AS522">
        <v>0</v>
      </c>
      <c r="AT522">
        <v>0</v>
      </c>
      <c r="AU522">
        <v>0</v>
      </c>
      <c r="AV522">
        <v>0</v>
      </c>
      <c r="AW522">
        <v>0</v>
      </c>
      <c r="AX522">
        <v>0</v>
      </c>
      <c r="AY522">
        <v>0</v>
      </c>
      <c r="AZ522">
        <v>0</v>
      </c>
      <c r="BA522">
        <v>0</v>
      </c>
      <c r="BB522">
        <v>0</v>
      </c>
      <c r="BC522">
        <v>0</v>
      </c>
      <c r="BD522">
        <v>0</v>
      </c>
      <c r="BE522">
        <v>0</v>
      </c>
      <c r="BF522">
        <v>0</v>
      </c>
      <c r="BG522">
        <v>45</v>
      </c>
      <c r="BH522">
        <v>45</v>
      </c>
      <c r="BI522">
        <v>45</v>
      </c>
      <c r="BJ522">
        <v>45</v>
      </c>
      <c r="BK522">
        <v>45</v>
      </c>
      <c r="BL522">
        <v>45</v>
      </c>
      <c r="BM522">
        <v>45</v>
      </c>
      <c r="BN522">
        <v>45</v>
      </c>
      <c r="BO522">
        <v>10</v>
      </c>
      <c r="BP522">
        <v>0</v>
      </c>
      <c r="BQ522">
        <v>0</v>
      </c>
      <c r="BR522">
        <v>0</v>
      </c>
      <c r="BS522">
        <v>83</v>
      </c>
      <c r="BT522">
        <v>83</v>
      </c>
    </row>
    <row r="523" spans="1:72" x14ac:dyDescent="0.25">
      <c r="A523">
        <v>712</v>
      </c>
      <c r="B523" t="s">
        <v>696</v>
      </c>
      <c r="C523">
        <v>0</v>
      </c>
      <c r="D523">
        <v>0</v>
      </c>
      <c r="E523">
        <v>0</v>
      </c>
      <c r="F523">
        <v>0</v>
      </c>
      <c r="G523">
        <v>0</v>
      </c>
      <c r="H523">
        <v>0</v>
      </c>
      <c r="I523">
        <v>0</v>
      </c>
      <c r="J523">
        <v>0</v>
      </c>
      <c r="K523">
        <v>0</v>
      </c>
      <c r="L523">
        <v>0</v>
      </c>
      <c r="M523">
        <v>0</v>
      </c>
      <c r="N523">
        <v>0</v>
      </c>
      <c r="O523">
        <v>0</v>
      </c>
      <c r="P523">
        <v>0</v>
      </c>
      <c r="Q523">
        <v>0</v>
      </c>
      <c r="R523">
        <v>0</v>
      </c>
      <c r="S523">
        <v>0</v>
      </c>
      <c r="T523">
        <v>0</v>
      </c>
      <c r="U523">
        <v>0</v>
      </c>
      <c r="V523">
        <v>0</v>
      </c>
      <c r="W523">
        <v>0</v>
      </c>
      <c r="X523">
        <v>0</v>
      </c>
      <c r="Y523">
        <v>0</v>
      </c>
      <c r="Z523">
        <v>0</v>
      </c>
      <c r="AA523">
        <v>0</v>
      </c>
      <c r="AB523">
        <v>0</v>
      </c>
      <c r="AC523">
        <v>0</v>
      </c>
      <c r="AD523">
        <v>0</v>
      </c>
      <c r="AE523">
        <v>0</v>
      </c>
      <c r="AF523">
        <v>0</v>
      </c>
      <c r="AG523">
        <v>0</v>
      </c>
      <c r="AH523">
        <v>0</v>
      </c>
      <c r="AI523">
        <v>50</v>
      </c>
      <c r="AJ523">
        <v>50</v>
      </c>
      <c r="AK523">
        <v>50</v>
      </c>
      <c r="AL523">
        <v>50</v>
      </c>
      <c r="AM523">
        <v>50</v>
      </c>
      <c r="AN523">
        <v>50</v>
      </c>
      <c r="AO523">
        <v>50</v>
      </c>
      <c r="AP523">
        <v>50</v>
      </c>
      <c r="AQ523">
        <v>0</v>
      </c>
      <c r="AR523">
        <v>0</v>
      </c>
      <c r="AS523">
        <v>0</v>
      </c>
      <c r="AT523">
        <v>0</v>
      </c>
      <c r="AU523">
        <v>0</v>
      </c>
      <c r="AV523">
        <v>0</v>
      </c>
      <c r="AW523">
        <v>0</v>
      </c>
      <c r="AX523">
        <v>0</v>
      </c>
      <c r="AY523">
        <v>0</v>
      </c>
      <c r="AZ523">
        <v>0</v>
      </c>
      <c r="BA523">
        <v>0</v>
      </c>
      <c r="BB523">
        <v>0</v>
      </c>
      <c r="BC523">
        <v>0</v>
      </c>
      <c r="BD523">
        <v>0</v>
      </c>
      <c r="BE523">
        <v>0</v>
      </c>
      <c r="BF523">
        <v>0</v>
      </c>
      <c r="BG523">
        <v>54</v>
      </c>
      <c r="BH523">
        <v>54</v>
      </c>
      <c r="BI523">
        <v>54</v>
      </c>
      <c r="BJ523">
        <v>54</v>
      </c>
      <c r="BK523">
        <v>54</v>
      </c>
      <c r="BL523">
        <v>54</v>
      </c>
      <c r="BM523">
        <v>54</v>
      </c>
      <c r="BN523">
        <v>54</v>
      </c>
      <c r="BO523">
        <v>0</v>
      </c>
      <c r="BP523">
        <v>0</v>
      </c>
      <c r="BQ523">
        <v>0</v>
      </c>
      <c r="BR523">
        <v>9</v>
      </c>
      <c r="BS523">
        <v>83</v>
      </c>
      <c r="BT523">
        <v>83</v>
      </c>
    </row>
    <row r="524" spans="1:72" x14ac:dyDescent="0.25">
      <c r="A524">
        <v>713</v>
      </c>
      <c r="B524" t="s">
        <v>697</v>
      </c>
      <c r="C524">
        <v>0</v>
      </c>
      <c r="D524">
        <v>0</v>
      </c>
      <c r="E524">
        <v>0</v>
      </c>
      <c r="F524">
        <v>0</v>
      </c>
      <c r="G524">
        <v>0</v>
      </c>
      <c r="H524">
        <v>0</v>
      </c>
      <c r="I524">
        <v>0</v>
      </c>
      <c r="J524">
        <v>0</v>
      </c>
      <c r="K524">
        <v>0</v>
      </c>
      <c r="L524">
        <v>0</v>
      </c>
      <c r="M524">
        <v>0</v>
      </c>
      <c r="N524">
        <v>0</v>
      </c>
      <c r="O524">
        <v>0</v>
      </c>
      <c r="P524">
        <v>0</v>
      </c>
      <c r="Q524">
        <v>0</v>
      </c>
      <c r="R524">
        <v>0</v>
      </c>
      <c r="S524">
        <v>0</v>
      </c>
      <c r="T524">
        <v>0</v>
      </c>
      <c r="U524">
        <v>0</v>
      </c>
      <c r="V524">
        <v>0</v>
      </c>
      <c r="W524">
        <v>0</v>
      </c>
      <c r="X524">
        <v>0</v>
      </c>
      <c r="Y524">
        <v>0</v>
      </c>
      <c r="Z524">
        <v>0</v>
      </c>
      <c r="AA524">
        <v>0</v>
      </c>
      <c r="AB524">
        <v>0</v>
      </c>
      <c r="AC524">
        <v>0</v>
      </c>
      <c r="AD524">
        <v>0</v>
      </c>
      <c r="AE524">
        <v>0</v>
      </c>
      <c r="AF524">
        <v>0</v>
      </c>
      <c r="AG524">
        <v>0</v>
      </c>
      <c r="AH524">
        <v>0</v>
      </c>
      <c r="AI524">
        <v>55</v>
      </c>
      <c r="AJ524">
        <v>55</v>
      </c>
      <c r="AK524">
        <v>55</v>
      </c>
      <c r="AL524">
        <v>55</v>
      </c>
      <c r="AM524">
        <v>55</v>
      </c>
      <c r="AN524">
        <v>55</v>
      </c>
      <c r="AO524">
        <v>55</v>
      </c>
      <c r="AP524">
        <v>55</v>
      </c>
      <c r="AQ524">
        <v>55</v>
      </c>
      <c r="AR524">
        <v>55</v>
      </c>
      <c r="AS524">
        <v>55</v>
      </c>
      <c r="AT524">
        <v>55</v>
      </c>
      <c r="AU524">
        <v>55</v>
      </c>
      <c r="AV524">
        <v>55</v>
      </c>
      <c r="AW524">
        <v>55</v>
      </c>
      <c r="AX524">
        <v>55</v>
      </c>
      <c r="AY524">
        <v>25</v>
      </c>
      <c r="AZ524">
        <v>25</v>
      </c>
      <c r="BA524">
        <v>25</v>
      </c>
      <c r="BB524">
        <v>25</v>
      </c>
      <c r="BC524">
        <v>25</v>
      </c>
      <c r="BD524">
        <v>25</v>
      </c>
      <c r="BE524">
        <v>25</v>
      </c>
      <c r="BF524">
        <v>25</v>
      </c>
      <c r="BG524">
        <v>25</v>
      </c>
      <c r="BH524">
        <v>25</v>
      </c>
      <c r="BI524">
        <v>25</v>
      </c>
      <c r="BJ524">
        <v>25</v>
      </c>
      <c r="BK524">
        <v>25</v>
      </c>
      <c r="BL524">
        <v>25</v>
      </c>
      <c r="BM524">
        <v>25</v>
      </c>
      <c r="BN524">
        <v>25</v>
      </c>
      <c r="BO524">
        <v>0</v>
      </c>
      <c r="BP524">
        <v>0</v>
      </c>
      <c r="BQ524">
        <v>0</v>
      </c>
      <c r="BR524">
        <v>0</v>
      </c>
      <c r="BS524">
        <v>84</v>
      </c>
      <c r="BT524">
        <v>84</v>
      </c>
    </row>
    <row r="525" spans="1:72" x14ac:dyDescent="0.25">
      <c r="A525">
        <v>714</v>
      </c>
      <c r="B525" t="s">
        <v>698</v>
      </c>
      <c r="C525">
        <v>0</v>
      </c>
      <c r="D525">
        <v>0</v>
      </c>
      <c r="E525">
        <v>0</v>
      </c>
      <c r="F525">
        <v>0</v>
      </c>
      <c r="G525">
        <v>0</v>
      </c>
      <c r="H525">
        <v>0</v>
      </c>
      <c r="I525">
        <v>0</v>
      </c>
      <c r="J525">
        <v>0</v>
      </c>
      <c r="K525">
        <v>0</v>
      </c>
      <c r="L525">
        <v>0</v>
      </c>
      <c r="M525">
        <v>0</v>
      </c>
      <c r="N525">
        <v>0</v>
      </c>
      <c r="O525">
        <v>0</v>
      </c>
      <c r="P525">
        <v>0</v>
      </c>
      <c r="Q525">
        <v>0</v>
      </c>
      <c r="R525">
        <v>0</v>
      </c>
      <c r="S525">
        <v>0</v>
      </c>
      <c r="T525">
        <v>0</v>
      </c>
      <c r="U525">
        <v>0</v>
      </c>
      <c r="V525">
        <v>0</v>
      </c>
      <c r="W525">
        <v>0</v>
      </c>
      <c r="X525">
        <v>0</v>
      </c>
      <c r="Y525">
        <v>0</v>
      </c>
      <c r="Z525">
        <v>0</v>
      </c>
      <c r="AA525">
        <v>0</v>
      </c>
      <c r="AB525">
        <v>0</v>
      </c>
      <c r="AC525">
        <v>0</v>
      </c>
      <c r="AD525">
        <v>0</v>
      </c>
      <c r="AE525">
        <v>0</v>
      </c>
      <c r="AF525">
        <v>0</v>
      </c>
      <c r="AG525">
        <v>0</v>
      </c>
      <c r="AH525">
        <v>0</v>
      </c>
      <c r="AI525">
        <v>100</v>
      </c>
      <c r="AJ525">
        <v>100</v>
      </c>
      <c r="AK525">
        <v>100</v>
      </c>
      <c r="AL525">
        <v>100</v>
      </c>
      <c r="AM525">
        <v>100</v>
      </c>
      <c r="AN525">
        <v>100</v>
      </c>
      <c r="AO525">
        <v>100</v>
      </c>
      <c r="AP525">
        <v>100</v>
      </c>
      <c r="AQ525">
        <v>70</v>
      </c>
      <c r="AR525">
        <v>70</v>
      </c>
      <c r="AS525">
        <v>70</v>
      </c>
      <c r="AT525">
        <v>70</v>
      </c>
      <c r="AU525">
        <v>70</v>
      </c>
      <c r="AV525">
        <v>70</v>
      </c>
      <c r="AW525">
        <v>70</v>
      </c>
      <c r="AX525">
        <v>70</v>
      </c>
      <c r="AY525">
        <v>50</v>
      </c>
      <c r="AZ525">
        <v>50</v>
      </c>
      <c r="BA525">
        <v>50</v>
      </c>
      <c r="BB525">
        <v>50</v>
      </c>
      <c r="BC525">
        <v>50</v>
      </c>
      <c r="BD525">
        <v>50</v>
      </c>
      <c r="BE525">
        <v>50</v>
      </c>
      <c r="BF525">
        <v>50</v>
      </c>
      <c r="BG525">
        <v>32.5</v>
      </c>
      <c r="BH525">
        <v>32.5</v>
      </c>
      <c r="BI525">
        <v>32.5</v>
      </c>
      <c r="BJ525">
        <v>32.5</v>
      </c>
      <c r="BK525">
        <v>32.5</v>
      </c>
      <c r="BL525">
        <v>32.5</v>
      </c>
      <c r="BM525">
        <v>32.5</v>
      </c>
      <c r="BN525">
        <v>32.5</v>
      </c>
      <c r="BO525">
        <v>0</v>
      </c>
      <c r="BP525">
        <v>0</v>
      </c>
      <c r="BQ525">
        <v>0</v>
      </c>
      <c r="BR525">
        <v>0</v>
      </c>
      <c r="BS525">
        <v>40</v>
      </c>
      <c r="BT525">
        <v>84</v>
      </c>
    </row>
    <row r="526" spans="1:72" x14ac:dyDescent="0.25">
      <c r="A526">
        <v>715</v>
      </c>
      <c r="B526" t="s">
        <v>699</v>
      </c>
      <c r="C526">
        <v>0</v>
      </c>
      <c r="D526">
        <v>0</v>
      </c>
      <c r="E526">
        <v>0</v>
      </c>
      <c r="F526">
        <v>0</v>
      </c>
      <c r="G526">
        <v>0</v>
      </c>
      <c r="H526">
        <v>0</v>
      </c>
      <c r="I526">
        <v>0</v>
      </c>
      <c r="J526">
        <v>0</v>
      </c>
      <c r="K526">
        <v>0</v>
      </c>
      <c r="L526">
        <v>0</v>
      </c>
      <c r="M526">
        <v>0</v>
      </c>
      <c r="N526">
        <v>0</v>
      </c>
      <c r="O526">
        <v>0</v>
      </c>
      <c r="P526">
        <v>0</v>
      </c>
      <c r="Q526">
        <v>0</v>
      </c>
      <c r="R526">
        <v>0</v>
      </c>
      <c r="S526">
        <v>0</v>
      </c>
      <c r="T526">
        <v>0</v>
      </c>
      <c r="U526">
        <v>0</v>
      </c>
      <c r="V526">
        <v>0</v>
      </c>
      <c r="W526">
        <v>0</v>
      </c>
      <c r="X526">
        <v>0</v>
      </c>
      <c r="Y526">
        <v>0</v>
      </c>
      <c r="Z526">
        <v>0</v>
      </c>
      <c r="AA526">
        <v>0</v>
      </c>
      <c r="AB526">
        <v>0</v>
      </c>
      <c r="AC526">
        <v>0</v>
      </c>
      <c r="AD526">
        <v>0</v>
      </c>
      <c r="AE526">
        <v>0</v>
      </c>
      <c r="AF526">
        <v>0</v>
      </c>
      <c r="AG526">
        <v>0</v>
      </c>
      <c r="AH526">
        <v>0</v>
      </c>
      <c r="AI526">
        <v>60</v>
      </c>
      <c r="AJ526">
        <v>60</v>
      </c>
      <c r="AK526">
        <v>60</v>
      </c>
      <c r="AL526">
        <v>60</v>
      </c>
      <c r="AM526">
        <v>60</v>
      </c>
      <c r="AN526">
        <v>60</v>
      </c>
      <c r="AO526">
        <v>60</v>
      </c>
      <c r="AP526">
        <v>60</v>
      </c>
      <c r="AQ526">
        <v>55</v>
      </c>
      <c r="AR526">
        <v>55</v>
      </c>
      <c r="AS526">
        <v>55</v>
      </c>
      <c r="AT526">
        <v>55</v>
      </c>
      <c r="AU526">
        <v>55</v>
      </c>
      <c r="AV526">
        <v>55</v>
      </c>
      <c r="AW526">
        <v>55</v>
      </c>
      <c r="AX526">
        <v>55</v>
      </c>
      <c r="AY526">
        <v>25</v>
      </c>
      <c r="AZ526">
        <v>25</v>
      </c>
      <c r="BA526">
        <v>25</v>
      </c>
      <c r="BB526">
        <v>25</v>
      </c>
      <c r="BC526">
        <v>25</v>
      </c>
      <c r="BD526">
        <v>25</v>
      </c>
      <c r="BE526">
        <v>25</v>
      </c>
      <c r="BF526">
        <v>25</v>
      </c>
      <c r="BG526">
        <v>30</v>
      </c>
      <c r="BH526">
        <v>30</v>
      </c>
      <c r="BI526">
        <v>30</v>
      </c>
      <c r="BJ526">
        <v>30</v>
      </c>
      <c r="BK526">
        <v>30</v>
      </c>
      <c r="BL526">
        <v>30</v>
      </c>
      <c r="BM526">
        <v>30</v>
      </c>
      <c r="BN526">
        <v>30</v>
      </c>
      <c r="BO526">
        <v>5</v>
      </c>
      <c r="BP526">
        <v>0</v>
      </c>
      <c r="BQ526">
        <v>0</v>
      </c>
      <c r="BR526">
        <v>5</v>
      </c>
      <c r="BS526">
        <v>84</v>
      </c>
      <c r="BT526">
        <v>84</v>
      </c>
    </row>
    <row r="527" spans="1:72" x14ac:dyDescent="0.25">
      <c r="A527">
        <v>716</v>
      </c>
      <c r="B527" t="s">
        <v>700</v>
      </c>
      <c r="C527">
        <v>0</v>
      </c>
      <c r="D527">
        <v>0</v>
      </c>
      <c r="E527">
        <v>0</v>
      </c>
      <c r="F527">
        <v>0</v>
      </c>
      <c r="G527">
        <v>0</v>
      </c>
      <c r="H527">
        <v>0</v>
      </c>
      <c r="I527">
        <v>0</v>
      </c>
      <c r="J527">
        <v>0</v>
      </c>
      <c r="K527">
        <v>0</v>
      </c>
      <c r="L527">
        <v>0</v>
      </c>
      <c r="M527">
        <v>0</v>
      </c>
      <c r="N527">
        <v>0</v>
      </c>
      <c r="O527">
        <v>0</v>
      </c>
      <c r="P527">
        <v>0</v>
      </c>
      <c r="Q527">
        <v>0</v>
      </c>
      <c r="R527">
        <v>0</v>
      </c>
      <c r="S527">
        <v>0</v>
      </c>
      <c r="T527">
        <v>0</v>
      </c>
      <c r="U527">
        <v>0</v>
      </c>
      <c r="V527">
        <v>0</v>
      </c>
      <c r="W527">
        <v>0</v>
      </c>
      <c r="X527">
        <v>0</v>
      </c>
      <c r="Y527">
        <v>0</v>
      </c>
      <c r="Z527">
        <v>0</v>
      </c>
      <c r="AA527">
        <v>0</v>
      </c>
      <c r="AB527">
        <v>0</v>
      </c>
      <c r="AC527">
        <v>0</v>
      </c>
      <c r="AD527">
        <v>0</v>
      </c>
      <c r="AE527">
        <v>0</v>
      </c>
      <c r="AF527">
        <v>0</v>
      </c>
      <c r="AG527">
        <v>0</v>
      </c>
      <c r="AH527">
        <v>0</v>
      </c>
      <c r="AI527">
        <v>61</v>
      </c>
      <c r="AJ527">
        <v>61</v>
      </c>
      <c r="AK527">
        <v>61</v>
      </c>
      <c r="AL527">
        <v>61</v>
      </c>
      <c r="AM527">
        <v>61</v>
      </c>
      <c r="AN527">
        <v>61</v>
      </c>
      <c r="AO527">
        <v>61</v>
      </c>
      <c r="AP527">
        <v>61</v>
      </c>
      <c r="AQ527">
        <v>66</v>
      </c>
      <c r="AR527">
        <v>66</v>
      </c>
      <c r="AS527">
        <v>66</v>
      </c>
      <c r="AT527">
        <v>66</v>
      </c>
      <c r="AU527">
        <v>66</v>
      </c>
      <c r="AV527">
        <v>66</v>
      </c>
      <c r="AW527">
        <v>66</v>
      </c>
      <c r="AX527">
        <v>66</v>
      </c>
      <c r="AY527">
        <v>30</v>
      </c>
      <c r="AZ527">
        <v>30</v>
      </c>
      <c r="BA527">
        <v>30</v>
      </c>
      <c r="BB527">
        <v>30</v>
      </c>
      <c r="BC527">
        <v>30</v>
      </c>
      <c r="BD527">
        <v>30</v>
      </c>
      <c r="BE527">
        <v>30</v>
      </c>
      <c r="BF527">
        <v>30</v>
      </c>
      <c r="BG527">
        <v>25</v>
      </c>
      <c r="BH527">
        <v>25</v>
      </c>
      <c r="BI527">
        <v>25</v>
      </c>
      <c r="BJ527">
        <v>25</v>
      </c>
      <c r="BK527">
        <v>25</v>
      </c>
      <c r="BL527">
        <v>25</v>
      </c>
      <c r="BM527">
        <v>25</v>
      </c>
      <c r="BN527">
        <v>25</v>
      </c>
      <c r="BO527">
        <v>6</v>
      </c>
      <c r="BP527">
        <v>11</v>
      </c>
      <c r="BQ527">
        <v>5</v>
      </c>
      <c r="BR527">
        <v>0</v>
      </c>
      <c r="BS527">
        <v>84</v>
      </c>
      <c r="BT527">
        <v>84</v>
      </c>
    </row>
    <row r="528" spans="1:72" x14ac:dyDescent="0.25">
      <c r="A528">
        <v>717</v>
      </c>
      <c r="B528" t="s">
        <v>701</v>
      </c>
      <c r="C528">
        <v>0</v>
      </c>
      <c r="D528">
        <v>0</v>
      </c>
      <c r="E528">
        <v>0</v>
      </c>
      <c r="F528">
        <v>0</v>
      </c>
      <c r="G528">
        <v>0</v>
      </c>
      <c r="H528">
        <v>0</v>
      </c>
      <c r="I528">
        <v>0</v>
      </c>
      <c r="J528">
        <v>0</v>
      </c>
      <c r="K528">
        <v>0</v>
      </c>
      <c r="L528">
        <v>0</v>
      </c>
      <c r="M528">
        <v>0</v>
      </c>
      <c r="N528">
        <v>0</v>
      </c>
      <c r="O528">
        <v>0</v>
      </c>
      <c r="P528">
        <v>0</v>
      </c>
      <c r="Q528">
        <v>0</v>
      </c>
      <c r="R528">
        <v>0</v>
      </c>
      <c r="S528">
        <v>0</v>
      </c>
      <c r="T528">
        <v>0</v>
      </c>
      <c r="U528">
        <v>0</v>
      </c>
      <c r="V528">
        <v>0</v>
      </c>
      <c r="W528">
        <v>0</v>
      </c>
      <c r="X528">
        <v>0</v>
      </c>
      <c r="Y528">
        <v>0</v>
      </c>
      <c r="Z528">
        <v>0</v>
      </c>
      <c r="AA528">
        <v>0</v>
      </c>
      <c r="AB528">
        <v>0</v>
      </c>
      <c r="AC528">
        <v>0</v>
      </c>
      <c r="AD528">
        <v>0</v>
      </c>
      <c r="AE528">
        <v>0</v>
      </c>
      <c r="AF528">
        <v>0</v>
      </c>
      <c r="AG528">
        <v>0</v>
      </c>
      <c r="AH528">
        <v>0</v>
      </c>
      <c r="AI528">
        <v>10</v>
      </c>
      <c r="AJ528">
        <v>10</v>
      </c>
      <c r="AK528">
        <v>10</v>
      </c>
      <c r="AL528">
        <v>10</v>
      </c>
      <c r="AM528">
        <v>10</v>
      </c>
      <c r="AN528">
        <v>10</v>
      </c>
      <c r="AO528">
        <v>10</v>
      </c>
      <c r="AP528">
        <v>10</v>
      </c>
      <c r="AQ528">
        <v>10</v>
      </c>
      <c r="AR528">
        <v>10</v>
      </c>
      <c r="AS528">
        <v>10</v>
      </c>
      <c r="AT528">
        <v>10</v>
      </c>
      <c r="AU528">
        <v>10</v>
      </c>
      <c r="AV528">
        <v>10</v>
      </c>
      <c r="AW528">
        <v>10</v>
      </c>
      <c r="AX528">
        <v>10</v>
      </c>
      <c r="AY528">
        <v>25</v>
      </c>
      <c r="AZ528">
        <v>25</v>
      </c>
      <c r="BA528">
        <v>25</v>
      </c>
      <c r="BB528">
        <v>25</v>
      </c>
      <c r="BC528">
        <v>25</v>
      </c>
      <c r="BD528">
        <v>25</v>
      </c>
      <c r="BE528">
        <v>25</v>
      </c>
      <c r="BF528">
        <v>25</v>
      </c>
      <c r="BG528">
        <v>35</v>
      </c>
      <c r="BH528">
        <v>35</v>
      </c>
      <c r="BI528">
        <v>35</v>
      </c>
      <c r="BJ528">
        <v>35</v>
      </c>
      <c r="BK528">
        <v>35</v>
      </c>
      <c r="BL528">
        <v>35</v>
      </c>
      <c r="BM528">
        <v>35</v>
      </c>
      <c r="BN528">
        <v>35</v>
      </c>
      <c r="BO528">
        <v>0</v>
      </c>
      <c r="BP528">
        <v>0</v>
      </c>
      <c r="BQ528">
        <v>0</v>
      </c>
      <c r="BR528">
        <v>0</v>
      </c>
      <c r="BS528">
        <v>169</v>
      </c>
      <c r="BT528">
        <v>164</v>
      </c>
    </row>
    <row r="529" spans="1:72" x14ac:dyDescent="0.25">
      <c r="A529">
        <v>718</v>
      </c>
      <c r="B529" t="s">
        <v>702</v>
      </c>
      <c r="C529">
        <v>0</v>
      </c>
      <c r="D529">
        <v>0</v>
      </c>
      <c r="E529">
        <v>0</v>
      </c>
      <c r="F529">
        <v>0</v>
      </c>
      <c r="G529">
        <v>0</v>
      </c>
      <c r="H529">
        <v>0</v>
      </c>
      <c r="I529">
        <v>0</v>
      </c>
      <c r="J529">
        <v>0</v>
      </c>
      <c r="K529">
        <v>0</v>
      </c>
      <c r="L529">
        <v>0</v>
      </c>
      <c r="M529">
        <v>0</v>
      </c>
      <c r="N529">
        <v>0</v>
      </c>
      <c r="O529">
        <v>0</v>
      </c>
      <c r="P529">
        <v>0</v>
      </c>
      <c r="Q529">
        <v>0</v>
      </c>
      <c r="R529">
        <v>0</v>
      </c>
      <c r="S529">
        <v>0</v>
      </c>
      <c r="T529">
        <v>0</v>
      </c>
      <c r="U529">
        <v>0</v>
      </c>
      <c r="V529">
        <v>0</v>
      </c>
      <c r="W529">
        <v>0</v>
      </c>
      <c r="X529">
        <v>0</v>
      </c>
      <c r="Y529">
        <v>0</v>
      </c>
      <c r="Z529">
        <v>0</v>
      </c>
      <c r="AA529">
        <v>0</v>
      </c>
      <c r="AB529">
        <v>0</v>
      </c>
      <c r="AC529">
        <v>0</v>
      </c>
      <c r="AD529">
        <v>0</v>
      </c>
      <c r="AE529">
        <v>0</v>
      </c>
      <c r="AF529">
        <v>0</v>
      </c>
      <c r="AG529">
        <v>0</v>
      </c>
      <c r="AH529">
        <v>0</v>
      </c>
      <c r="AI529">
        <v>0</v>
      </c>
      <c r="AJ529">
        <v>0</v>
      </c>
      <c r="AK529">
        <v>0</v>
      </c>
      <c r="AL529">
        <v>0</v>
      </c>
      <c r="AM529">
        <v>0</v>
      </c>
      <c r="AN529">
        <v>0</v>
      </c>
      <c r="AO529">
        <v>0</v>
      </c>
      <c r="AP529">
        <v>0</v>
      </c>
      <c r="AQ529">
        <v>5</v>
      </c>
      <c r="AR529">
        <v>5</v>
      </c>
      <c r="AS529">
        <v>5</v>
      </c>
      <c r="AT529">
        <v>5</v>
      </c>
      <c r="AU529">
        <v>5</v>
      </c>
      <c r="AV529">
        <v>5</v>
      </c>
      <c r="AW529">
        <v>5</v>
      </c>
      <c r="AX529">
        <v>5</v>
      </c>
      <c r="AY529">
        <v>100</v>
      </c>
      <c r="AZ529">
        <v>100</v>
      </c>
      <c r="BA529">
        <v>100</v>
      </c>
      <c r="BB529">
        <v>100</v>
      </c>
      <c r="BC529">
        <v>100</v>
      </c>
      <c r="BD529">
        <v>100</v>
      </c>
      <c r="BE529">
        <v>100</v>
      </c>
      <c r="BF529">
        <v>100</v>
      </c>
      <c r="BG529">
        <v>30</v>
      </c>
      <c r="BH529">
        <v>30</v>
      </c>
      <c r="BI529">
        <v>30</v>
      </c>
      <c r="BJ529">
        <v>30</v>
      </c>
      <c r="BK529">
        <v>30</v>
      </c>
      <c r="BL529">
        <v>30</v>
      </c>
      <c r="BM529">
        <v>30</v>
      </c>
      <c r="BN529">
        <v>30</v>
      </c>
      <c r="BO529">
        <v>0</v>
      </c>
      <c r="BP529">
        <v>0</v>
      </c>
      <c r="BQ529">
        <v>0</v>
      </c>
      <c r="BR529">
        <v>0</v>
      </c>
      <c r="BS529">
        <v>67</v>
      </c>
      <c r="BT529">
        <v>164</v>
      </c>
    </row>
    <row r="530" spans="1:72" x14ac:dyDescent="0.25">
      <c r="A530">
        <v>719</v>
      </c>
      <c r="B530" t="s">
        <v>703</v>
      </c>
      <c r="C530">
        <v>0</v>
      </c>
      <c r="D530">
        <v>0</v>
      </c>
      <c r="E530">
        <v>0</v>
      </c>
      <c r="F530">
        <v>0</v>
      </c>
      <c r="G530">
        <v>0</v>
      </c>
      <c r="H530">
        <v>0</v>
      </c>
      <c r="I530">
        <v>0</v>
      </c>
      <c r="J530">
        <v>0</v>
      </c>
      <c r="K530">
        <v>0</v>
      </c>
      <c r="L530">
        <v>0</v>
      </c>
      <c r="M530">
        <v>0</v>
      </c>
      <c r="N530">
        <v>0</v>
      </c>
      <c r="O530">
        <v>0</v>
      </c>
      <c r="P530">
        <v>0</v>
      </c>
      <c r="Q530">
        <v>0</v>
      </c>
      <c r="R530">
        <v>0</v>
      </c>
      <c r="S530">
        <v>0</v>
      </c>
      <c r="T530">
        <v>0</v>
      </c>
      <c r="U530">
        <v>0</v>
      </c>
      <c r="V530">
        <v>0</v>
      </c>
      <c r="W530">
        <v>0</v>
      </c>
      <c r="X530">
        <v>0</v>
      </c>
      <c r="Y530">
        <v>0</v>
      </c>
      <c r="Z530">
        <v>0</v>
      </c>
      <c r="AA530">
        <v>0</v>
      </c>
      <c r="AB530">
        <v>0</v>
      </c>
      <c r="AC530">
        <v>0</v>
      </c>
      <c r="AD530">
        <v>0</v>
      </c>
      <c r="AE530">
        <v>0</v>
      </c>
      <c r="AF530">
        <v>0</v>
      </c>
      <c r="AG530">
        <v>0</v>
      </c>
      <c r="AH530">
        <v>0</v>
      </c>
      <c r="AI530">
        <v>95</v>
      </c>
      <c r="AJ530">
        <v>95</v>
      </c>
      <c r="AK530">
        <v>95</v>
      </c>
      <c r="AL530">
        <v>95</v>
      </c>
      <c r="AM530">
        <v>95</v>
      </c>
      <c r="AN530">
        <v>95</v>
      </c>
      <c r="AO530">
        <v>95</v>
      </c>
      <c r="AP530">
        <v>95</v>
      </c>
      <c r="AQ530">
        <v>0</v>
      </c>
      <c r="AR530">
        <v>0</v>
      </c>
      <c r="AS530">
        <v>0</v>
      </c>
      <c r="AT530">
        <v>0</v>
      </c>
      <c r="AU530">
        <v>0</v>
      </c>
      <c r="AV530">
        <v>0</v>
      </c>
      <c r="AW530">
        <v>0</v>
      </c>
      <c r="AX530">
        <v>0</v>
      </c>
      <c r="AY530">
        <v>0</v>
      </c>
      <c r="AZ530">
        <v>0</v>
      </c>
      <c r="BA530">
        <v>0</v>
      </c>
      <c r="BB530">
        <v>0</v>
      </c>
      <c r="BC530">
        <v>0</v>
      </c>
      <c r="BD530">
        <v>0</v>
      </c>
      <c r="BE530">
        <v>0</v>
      </c>
      <c r="BF530">
        <v>0</v>
      </c>
      <c r="BG530">
        <v>0</v>
      </c>
      <c r="BH530">
        <v>0</v>
      </c>
      <c r="BI530">
        <v>0</v>
      </c>
      <c r="BJ530">
        <v>0</v>
      </c>
      <c r="BK530">
        <v>0</v>
      </c>
      <c r="BL530">
        <v>0</v>
      </c>
      <c r="BM530">
        <v>0</v>
      </c>
      <c r="BN530">
        <v>0</v>
      </c>
      <c r="BO530">
        <v>0</v>
      </c>
      <c r="BP530">
        <v>0</v>
      </c>
      <c r="BQ530">
        <v>0</v>
      </c>
      <c r="BR530">
        <v>0</v>
      </c>
      <c r="BS530">
        <v>82</v>
      </c>
      <c r="BT530">
        <v>164</v>
      </c>
    </row>
    <row r="531" spans="1:72" x14ac:dyDescent="0.25">
      <c r="A531">
        <v>720</v>
      </c>
      <c r="B531" t="s">
        <v>704</v>
      </c>
      <c r="C531">
        <v>0</v>
      </c>
      <c r="D531">
        <v>0</v>
      </c>
      <c r="E531">
        <v>0</v>
      </c>
      <c r="F531">
        <v>0</v>
      </c>
      <c r="G531">
        <v>0</v>
      </c>
      <c r="H531">
        <v>0</v>
      </c>
      <c r="I531">
        <v>0</v>
      </c>
      <c r="J531">
        <v>0</v>
      </c>
      <c r="K531">
        <v>0</v>
      </c>
      <c r="L531">
        <v>0</v>
      </c>
      <c r="M531">
        <v>0</v>
      </c>
      <c r="N531">
        <v>0</v>
      </c>
      <c r="O531">
        <v>0</v>
      </c>
      <c r="P531">
        <v>0</v>
      </c>
      <c r="Q531">
        <v>0</v>
      </c>
      <c r="R531">
        <v>0</v>
      </c>
      <c r="S531">
        <v>0</v>
      </c>
      <c r="T531">
        <v>0</v>
      </c>
      <c r="U531">
        <v>0</v>
      </c>
      <c r="V531">
        <v>0</v>
      </c>
      <c r="W531">
        <v>0</v>
      </c>
      <c r="X531">
        <v>0</v>
      </c>
      <c r="Y531">
        <v>0</v>
      </c>
      <c r="Z531">
        <v>0</v>
      </c>
      <c r="AA531">
        <v>0</v>
      </c>
      <c r="AB531">
        <v>0</v>
      </c>
      <c r="AC531">
        <v>0</v>
      </c>
      <c r="AD531">
        <v>0</v>
      </c>
      <c r="AE531">
        <v>0</v>
      </c>
      <c r="AF531">
        <v>0</v>
      </c>
      <c r="AG531">
        <v>0</v>
      </c>
      <c r="AH531">
        <v>0</v>
      </c>
      <c r="AI531">
        <v>30</v>
      </c>
      <c r="AJ531">
        <v>30</v>
      </c>
      <c r="AK531">
        <v>30</v>
      </c>
      <c r="AL531">
        <v>30</v>
      </c>
      <c r="AM531">
        <v>30</v>
      </c>
      <c r="AN531">
        <v>30</v>
      </c>
      <c r="AO531">
        <v>30</v>
      </c>
      <c r="AP531">
        <v>30</v>
      </c>
      <c r="AQ531">
        <v>0</v>
      </c>
      <c r="AR531">
        <v>0</v>
      </c>
      <c r="AS531">
        <v>0</v>
      </c>
      <c r="AT531">
        <v>0</v>
      </c>
      <c r="AU531">
        <v>0</v>
      </c>
      <c r="AV531">
        <v>0</v>
      </c>
      <c r="AW531">
        <v>0</v>
      </c>
      <c r="AX531">
        <v>0</v>
      </c>
      <c r="AY531">
        <v>30</v>
      </c>
      <c r="AZ531">
        <v>30</v>
      </c>
      <c r="BA531">
        <v>30</v>
      </c>
      <c r="BB531">
        <v>30</v>
      </c>
      <c r="BC531">
        <v>30</v>
      </c>
      <c r="BD531">
        <v>30</v>
      </c>
      <c r="BE531">
        <v>30</v>
      </c>
      <c r="BF531">
        <v>30</v>
      </c>
      <c r="BG531">
        <v>0</v>
      </c>
      <c r="BH531">
        <v>0</v>
      </c>
      <c r="BI531">
        <v>0</v>
      </c>
      <c r="BJ531">
        <v>0</v>
      </c>
      <c r="BK531">
        <v>0</v>
      </c>
      <c r="BL531">
        <v>0</v>
      </c>
      <c r="BM531">
        <v>0</v>
      </c>
      <c r="BN531">
        <v>0</v>
      </c>
      <c r="BO531">
        <v>5</v>
      </c>
      <c r="BP531">
        <v>0</v>
      </c>
      <c r="BQ531">
        <v>5</v>
      </c>
      <c r="BR531">
        <v>0</v>
      </c>
      <c r="BS531">
        <v>164</v>
      </c>
      <c r="BT531">
        <v>164</v>
      </c>
    </row>
    <row r="532" spans="1:72" x14ac:dyDescent="0.25">
      <c r="A532">
        <v>721</v>
      </c>
      <c r="B532" t="s">
        <v>705</v>
      </c>
      <c r="C532">
        <v>0</v>
      </c>
      <c r="D532">
        <v>0</v>
      </c>
      <c r="E532">
        <v>0</v>
      </c>
      <c r="F532">
        <v>0</v>
      </c>
      <c r="G532">
        <v>0</v>
      </c>
      <c r="H532">
        <v>0</v>
      </c>
      <c r="I532">
        <v>0</v>
      </c>
      <c r="J532">
        <v>0</v>
      </c>
      <c r="K532">
        <v>0</v>
      </c>
      <c r="L532">
        <v>0</v>
      </c>
      <c r="M532">
        <v>0</v>
      </c>
      <c r="N532">
        <v>0</v>
      </c>
      <c r="O532">
        <v>0</v>
      </c>
      <c r="P532">
        <v>0</v>
      </c>
      <c r="Q532">
        <v>0</v>
      </c>
      <c r="R532">
        <v>0</v>
      </c>
      <c r="S532">
        <v>0</v>
      </c>
      <c r="T532">
        <v>0</v>
      </c>
      <c r="U532">
        <v>0</v>
      </c>
      <c r="V532">
        <v>0</v>
      </c>
      <c r="W532">
        <v>0</v>
      </c>
      <c r="X532">
        <v>0</v>
      </c>
      <c r="Y532">
        <v>0</v>
      </c>
      <c r="Z532">
        <v>0</v>
      </c>
      <c r="AA532">
        <v>0</v>
      </c>
      <c r="AB532">
        <v>0</v>
      </c>
      <c r="AC532">
        <v>0</v>
      </c>
      <c r="AD532">
        <v>0</v>
      </c>
      <c r="AE532">
        <v>0</v>
      </c>
      <c r="AF532">
        <v>0</v>
      </c>
      <c r="AG532">
        <v>0</v>
      </c>
      <c r="AH532">
        <v>0</v>
      </c>
      <c r="AI532">
        <v>25</v>
      </c>
      <c r="AJ532">
        <v>25</v>
      </c>
      <c r="AK532">
        <v>25</v>
      </c>
      <c r="AL532">
        <v>25</v>
      </c>
      <c r="AM532">
        <v>25</v>
      </c>
      <c r="AN532">
        <v>25</v>
      </c>
      <c r="AO532">
        <v>25</v>
      </c>
      <c r="AP532">
        <v>25</v>
      </c>
      <c r="AQ532">
        <v>0</v>
      </c>
      <c r="AR532">
        <v>0</v>
      </c>
      <c r="AS532">
        <v>0</v>
      </c>
      <c r="AT532">
        <v>0</v>
      </c>
      <c r="AU532">
        <v>0</v>
      </c>
      <c r="AV532">
        <v>0</v>
      </c>
      <c r="AW532">
        <v>0</v>
      </c>
      <c r="AX532">
        <v>0</v>
      </c>
      <c r="AY532">
        <v>25</v>
      </c>
      <c r="AZ532">
        <v>25</v>
      </c>
      <c r="BA532">
        <v>25</v>
      </c>
      <c r="BB532">
        <v>25</v>
      </c>
      <c r="BC532">
        <v>25</v>
      </c>
      <c r="BD532">
        <v>25</v>
      </c>
      <c r="BE532">
        <v>25</v>
      </c>
      <c r="BF532">
        <v>25</v>
      </c>
      <c r="BG532">
        <v>0</v>
      </c>
      <c r="BH532">
        <v>0</v>
      </c>
      <c r="BI532">
        <v>0</v>
      </c>
      <c r="BJ532">
        <v>0</v>
      </c>
      <c r="BK532">
        <v>0</v>
      </c>
      <c r="BL532">
        <v>0</v>
      </c>
      <c r="BM532">
        <v>0</v>
      </c>
      <c r="BN532">
        <v>0</v>
      </c>
      <c r="BO532">
        <v>0</v>
      </c>
      <c r="BP532">
        <v>0</v>
      </c>
      <c r="BQ532">
        <v>0</v>
      </c>
      <c r="BR532">
        <v>0</v>
      </c>
      <c r="BS532">
        <v>164</v>
      </c>
      <c r="BT532">
        <v>164</v>
      </c>
    </row>
    <row r="533" spans="1:72" x14ac:dyDescent="0.25">
      <c r="A533">
        <v>722</v>
      </c>
      <c r="B533" t="s">
        <v>706</v>
      </c>
      <c r="C533">
        <v>0</v>
      </c>
      <c r="D533">
        <v>0</v>
      </c>
      <c r="E533">
        <v>0</v>
      </c>
      <c r="F533">
        <v>0</v>
      </c>
      <c r="G533">
        <v>0</v>
      </c>
      <c r="H533">
        <v>0</v>
      </c>
      <c r="I533">
        <v>0</v>
      </c>
      <c r="J533">
        <v>0</v>
      </c>
      <c r="K533">
        <v>0</v>
      </c>
      <c r="L533">
        <v>0</v>
      </c>
      <c r="M533">
        <v>0</v>
      </c>
      <c r="N533">
        <v>0</v>
      </c>
      <c r="O533">
        <v>0</v>
      </c>
      <c r="P533">
        <v>0</v>
      </c>
      <c r="Q533">
        <v>0</v>
      </c>
      <c r="R533">
        <v>0</v>
      </c>
      <c r="S533">
        <v>0</v>
      </c>
      <c r="T533">
        <v>0</v>
      </c>
      <c r="U533">
        <v>0</v>
      </c>
      <c r="V533">
        <v>0</v>
      </c>
      <c r="W533">
        <v>0</v>
      </c>
      <c r="X533">
        <v>0</v>
      </c>
      <c r="Y533">
        <v>0</v>
      </c>
      <c r="Z533">
        <v>0</v>
      </c>
      <c r="AA533">
        <v>0</v>
      </c>
      <c r="AB533">
        <v>0</v>
      </c>
      <c r="AC533">
        <v>0</v>
      </c>
      <c r="AD533">
        <v>0</v>
      </c>
      <c r="AE533">
        <v>0</v>
      </c>
      <c r="AF533">
        <v>0</v>
      </c>
      <c r="AG533">
        <v>0</v>
      </c>
      <c r="AH533">
        <v>0</v>
      </c>
      <c r="AI533">
        <v>25</v>
      </c>
      <c r="AJ533">
        <v>25</v>
      </c>
      <c r="AK533">
        <v>25</v>
      </c>
      <c r="AL533">
        <v>25</v>
      </c>
      <c r="AM533">
        <v>25</v>
      </c>
      <c r="AN533">
        <v>25</v>
      </c>
      <c r="AO533">
        <v>25</v>
      </c>
      <c r="AP533">
        <v>25</v>
      </c>
      <c r="AQ533">
        <v>0</v>
      </c>
      <c r="AR533">
        <v>0</v>
      </c>
      <c r="AS533">
        <v>0</v>
      </c>
      <c r="AT533">
        <v>0</v>
      </c>
      <c r="AU533">
        <v>0</v>
      </c>
      <c r="AV533">
        <v>0</v>
      </c>
      <c r="AW533">
        <v>0</v>
      </c>
      <c r="AX533">
        <v>0</v>
      </c>
      <c r="AY533">
        <v>25</v>
      </c>
      <c r="AZ533">
        <v>25</v>
      </c>
      <c r="BA533">
        <v>25</v>
      </c>
      <c r="BB533">
        <v>25</v>
      </c>
      <c r="BC533">
        <v>25</v>
      </c>
      <c r="BD533">
        <v>25</v>
      </c>
      <c r="BE533">
        <v>25</v>
      </c>
      <c r="BF533">
        <v>25</v>
      </c>
      <c r="BG533">
        <v>0</v>
      </c>
      <c r="BH533">
        <v>0</v>
      </c>
      <c r="BI533">
        <v>0</v>
      </c>
      <c r="BJ533">
        <v>0</v>
      </c>
      <c r="BK533">
        <v>0</v>
      </c>
      <c r="BL533">
        <v>0</v>
      </c>
      <c r="BM533">
        <v>0</v>
      </c>
      <c r="BN533">
        <v>0</v>
      </c>
      <c r="BO533">
        <v>0</v>
      </c>
      <c r="BP533">
        <v>0</v>
      </c>
      <c r="BQ533">
        <v>0</v>
      </c>
      <c r="BR533">
        <v>0</v>
      </c>
      <c r="BS533">
        <v>164</v>
      </c>
      <c r="BT533">
        <v>164</v>
      </c>
    </row>
    <row r="534" spans="1:72" x14ac:dyDescent="0.25">
      <c r="A534">
        <v>723</v>
      </c>
      <c r="B534" t="s">
        <v>707</v>
      </c>
      <c r="C534">
        <v>0</v>
      </c>
      <c r="D534">
        <v>0</v>
      </c>
      <c r="E534">
        <v>0</v>
      </c>
      <c r="F534">
        <v>0</v>
      </c>
      <c r="G534">
        <v>0</v>
      </c>
      <c r="H534">
        <v>0</v>
      </c>
      <c r="I534">
        <v>0</v>
      </c>
      <c r="J534">
        <v>0</v>
      </c>
      <c r="K534">
        <v>0</v>
      </c>
      <c r="L534">
        <v>0</v>
      </c>
      <c r="M534">
        <v>0</v>
      </c>
      <c r="N534">
        <v>0</v>
      </c>
      <c r="O534">
        <v>0</v>
      </c>
      <c r="P534">
        <v>0</v>
      </c>
      <c r="Q534">
        <v>0</v>
      </c>
      <c r="R534">
        <v>0</v>
      </c>
      <c r="S534">
        <v>0</v>
      </c>
      <c r="T534">
        <v>0.19</v>
      </c>
      <c r="U534">
        <v>0</v>
      </c>
      <c r="V534">
        <v>0</v>
      </c>
      <c r="W534">
        <v>0</v>
      </c>
      <c r="X534">
        <v>0</v>
      </c>
      <c r="Y534">
        <v>0</v>
      </c>
      <c r="Z534">
        <v>0</v>
      </c>
      <c r="AA534">
        <v>0</v>
      </c>
      <c r="AB534">
        <v>0</v>
      </c>
      <c r="AC534">
        <v>0</v>
      </c>
      <c r="AD534">
        <v>0</v>
      </c>
      <c r="AE534">
        <v>0</v>
      </c>
      <c r="AF534">
        <v>0</v>
      </c>
      <c r="AG534">
        <v>0</v>
      </c>
      <c r="AH534">
        <v>0</v>
      </c>
      <c r="AI534">
        <v>0</v>
      </c>
      <c r="AJ534">
        <v>0</v>
      </c>
      <c r="AK534">
        <v>0</v>
      </c>
      <c r="AL534">
        <v>0</v>
      </c>
      <c r="AM534">
        <v>0</v>
      </c>
      <c r="AN534">
        <v>0</v>
      </c>
      <c r="AO534">
        <v>0</v>
      </c>
      <c r="AP534">
        <v>0</v>
      </c>
      <c r="AQ534">
        <v>0</v>
      </c>
      <c r="AR534">
        <v>0</v>
      </c>
      <c r="AS534">
        <v>0</v>
      </c>
      <c r="AT534">
        <v>0</v>
      </c>
      <c r="AU534">
        <v>0</v>
      </c>
      <c r="AV534">
        <v>0</v>
      </c>
      <c r="AW534">
        <v>0</v>
      </c>
      <c r="AX534">
        <v>0</v>
      </c>
      <c r="AY534">
        <v>0</v>
      </c>
      <c r="AZ534">
        <v>-0.19</v>
      </c>
      <c r="BA534">
        <v>0</v>
      </c>
      <c r="BB534">
        <v>0</v>
      </c>
      <c r="BC534">
        <v>0</v>
      </c>
      <c r="BD534">
        <v>0</v>
      </c>
      <c r="BE534">
        <v>0</v>
      </c>
      <c r="BF534">
        <v>0</v>
      </c>
      <c r="BG534">
        <v>0</v>
      </c>
      <c r="BH534">
        <v>0</v>
      </c>
      <c r="BI534">
        <v>0</v>
      </c>
      <c r="BJ534">
        <v>0</v>
      </c>
      <c r="BK534">
        <v>0</v>
      </c>
      <c r="BL534">
        <v>0</v>
      </c>
      <c r="BM534">
        <v>0</v>
      </c>
      <c r="BN534">
        <v>0</v>
      </c>
      <c r="BO534">
        <v>0</v>
      </c>
      <c r="BP534">
        <v>0</v>
      </c>
      <c r="BQ534">
        <v>0</v>
      </c>
      <c r="BR534">
        <v>0</v>
      </c>
      <c r="BS534">
        <v>80</v>
      </c>
      <c r="BT534">
        <v>164</v>
      </c>
    </row>
    <row r="535" spans="1:72" x14ac:dyDescent="0.25">
      <c r="A535">
        <v>724</v>
      </c>
      <c r="B535" t="s">
        <v>708</v>
      </c>
      <c r="C535">
        <v>0</v>
      </c>
      <c r="D535">
        <v>0</v>
      </c>
      <c r="E535">
        <v>0</v>
      </c>
      <c r="F535">
        <v>0</v>
      </c>
      <c r="G535">
        <v>0</v>
      </c>
      <c r="H535">
        <v>0</v>
      </c>
      <c r="I535">
        <v>0</v>
      </c>
      <c r="J535">
        <v>0</v>
      </c>
      <c r="K535">
        <v>0</v>
      </c>
      <c r="L535">
        <v>0</v>
      </c>
      <c r="M535">
        <v>0</v>
      </c>
      <c r="N535">
        <v>0</v>
      </c>
      <c r="O535">
        <v>0</v>
      </c>
      <c r="P535">
        <v>0</v>
      </c>
      <c r="Q535">
        <v>0</v>
      </c>
      <c r="R535">
        <v>0</v>
      </c>
      <c r="S535">
        <v>0</v>
      </c>
      <c r="T535">
        <v>0</v>
      </c>
      <c r="U535">
        <v>0</v>
      </c>
      <c r="V535">
        <v>0</v>
      </c>
      <c r="W535">
        <v>0</v>
      </c>
      <c r="X535">
        <v>0</v>
      </c>
      <c r="Y535">
        <v>0</v>
      </c>
      <c r="Z535">
        <v>0</v>
      </c>
      <c r="AA535">
        <v>0</v>
      </c>
      <c r="AB535">
        <v>0</v>
      </c>
      <c r="AC535">
        <v>0</v>
      </c>
      <c r="AD535">
        <v>0</v>
      </c>
      <c r="AE535">
        <v>0</v>
      </c>
      <c r="AF535">
        <v>0</v>
      </c>
      <c r="AG535">
        <v>0</v>
      </c>
      <c r="AH535">
        <v>0</v>
      </c>
      <c r="AI535">
        <v>25</v>
      </c>
      <c r="AJ535">
        <v>25</v>
      </c>
      <c r="AK535">
        <v>25</v>
      </c>
      <c r="AL535">
        <v>25</v>
      </c>
      <c r="AM535">
        <v>25</v>
      </c>
      <c r="AN535">
        <v>25</v>
      </c>
      <c r="AO535">
        <v>25</v>
      </c>
      <c r="AP535">
        <v>25</v>
      </c>
      <c r="AQ535">
        <v>0</v>
      </c>
      <c r="AR535">
        <v>0</v>
      </c>
      <c r="AS535">
        <v>0</v>
      </c>
      <c r="AT535">
        <v>0</v>
      </c>
      <c r="AU535">
        <v>0</v>
      </c>
      <c r="AV535">
        <v>0</v>
      </c>
      <c r="AW535">
        <v>0</v>
      </c>
      <c r="AX535">
        <v>0</v>
      </c>
      <c r="AY535">
        <v>25</v>
      </c>
      <c r="AZ535">
        <v>25</v>
      </c>
      <c r="BA535">
        <v>25</v>
      </c>
      <c r="BB535">
        <v>25</v>
      </c>
      <c r="BC535">
        <v>25</v>
      </c>
      <c r="BD535">
        <v>25</v>
      </c>
      <c r="BE535">
        <v>25</v>
      </c>
      <c r="BF535">
        <v>25</v>
      </c>
      <c r="BG535">
        <v>0</v>
      </c>
      <c r="BH535">
        <v>0</v>
      </c>
      <c r="BI535">
        <v>0</v>
      </c>
      <c r="BJ535">
        <v>0</v>
      </c>
      <c r="BK535">
        <v>0</v>
      </c>
      <c r="BL535">
        <v>0</v>
      </c>
      <c r="BM535">
        <v>0</v>
      </c>
      <c r="BN535">
        <v>0</v>
      </c>
      <c r="BO535">
        <v>0</v>
      </c>
      <c r="BP535">
        <v>0</v>
      </c>
      <c r="BQ535">
        <v>0</v>
      </c>
      <c r="BR535">
        <v>0</v>
      </c>
      <c r="BS535">
        <v>164</v>
      </c>
      <c r="BT535">
        <v>164</v>
      </c>
    </row>
    <row r="536" spans="1:72" x14ac:dyDescent="0.25">
      <c r="A536">
        <v>725</v>
      </c>
      <c r="B536" t="s">
        <v>709</v>
      </c>
      <c r="C536">
        <v>0</v>
      </c>
      <c r="D536">
        <v>0</v>
      </c>
      <c r="E536">
        <v>0</v>
      </c>
      <c r="F536">
        <v>0</v>
      </c>
      <c r="G536">
        <v>0</v>
      </c>
      <c r="H536">
        <v>0</v>
      </c>
      <c r="I536">
        <v>0</v>
      </c>
      <c r="J536">
        <v>0</v>
      </c>
      <c r="K536">
        <v>0</v>
      </c>
      <c r="L536">
        <v>0</v>
      </c>
      <c r="M536">
        <v>0</v>
      </c>
      <c r="N536">
        <v>0</v>
      </c>
      <c r="O536">
        <v>0</v>
      </c>
      <c r="P536">
        <v>0</v>
      </c>
      <c r="Q536">
        <v>0</v>
      </c>
      <c r="R536">
        <v>0</v>
      </c>
      <c r="S536">
        <v>0</v>
      </c>
      <c r="T536">
        <v>0</v>
      </c>
      <c r="U536">
        <v>0</v>
      </c>
      <c r="V536">
        <v>0</v>
      </c>
      <c r="W536">
        <v>0</v>
      </c>
      <c r="X536">
        <v>0</v>
      </c>
      <c r="Y536">
        <v>0</v>
      </c>
      <c r="Z536">
        <v>0</v>
      </c>
      <c r="AA536">
        <v>0</v>
      </c>
      <c r="AB536">
        <v>0</v>
      </c>
      <c r="AC536">
        <v>0</v>
      </c>
      <c r="AD536">
        <v>0</v>
      </c>
      <c r="AE536">
        <v>0</v>
      </c>
      <c r="AF536">
        <v>0</v>
      </c>
      <c r="AG536">
        <v>0</v>
      </c>
      <c r="AH536">
        <v>0</v>
      </c>
      <c r="AI536">
        <v>25</v>
      </c>
      <c r="AJ536">
        <v>25</v>
      </c>
      <c r="AK536">
        <v>25</v>
      </c>
      <c r="AL536">
        <v>25</v>
      </c>
      <c r="AM536">
        <v>25</v>
      </c>
      <c r="AN536">
        <v>25</v>
      </c>
      <c r="AO536">
        <v>25</v>
      </c>
      <c r="AP536">
        <v>25</v>
      </c>
      <c r="AQ536">
        <v>0</v>
      </c>
      <c r="AR536">
        <v>0</v>
      </c>
      <c r="AS536">
        <v>0</v>
      </c>
      <c r="AT536">
        <v>0</v>
      </c>
      <c r="AU536">
        <v>0</v>
      </c>
      <c r="AV536">
        <v>0</v>
      </c>
      <c r="AW536">
        <v>0</v>
      </c>
      <c r="AX536">
        <v>0</v>
      </c>
      <c r="AY536">
        <v>25</v>
      </c>
      <c r="AZ536">
        <v>25</v>
      </c>
      <c r="BA536">
        <v>25</v>
      </c>
      <c r="BB536">
        <v>25</v>
      </c>
      <c r="BC536">
        <v>25</v>
      </c>
      <c r="BD536">
        <v>25</v>
      </c>
      <c r="BE536">
        <v>25</v>
      </c>
      <c r="BF536">
        <v>25</v>
      </c>
      <c r="BG536">
        <v>0</v>
      </c>
      <c r="BH536">
        <v>0</v>
      </c>
      <c r="BI536">
        <v>0</v>
      </c>
      <c r="BJ536">
        <v>0</v>
      </c>
      <c r="BK536">
        <v>0</v>
      </c>
      <c r="BL536">
        <v>0</v>
      </c>
      <c r="BM536">
        <v>0</v>
      </c>
      <c r="BN536">
        <v>0</v>
      </c>
      <c r="BO536">
        <v>0</v>
      </c>
      <c r="BP536">
        <v>0</v>
      </c>
      <c r="BQ536">
        <v>0</v>
      </c>
      <c r="BR536">
        <v>0</v>
      </c>
      <c r="BS536">
        <v>164</v>
      </c>
      <c r="BT536">
        <v>164</v>
      </c>
    </row>
    <row r="537" spans="1:72" x14ac:dyDescent="0.25">
      <c r="A537">
        <v>726</v>
      </c>
      <c r="B537" t="s">
        <v>710</v>
      </c>
      <c r="C537">
        <v>0</v>
      </c>
      <c r="D537">
        <v>0</v>
      </c>
      <c r="E537">
        <v>0</v>
      </c>
      <c r="F537">
        <v>0</v>
      </c>
      <c r="G537">
        <v>0</v>
      </c>
      <c r="H537">
        <v>0</v>
      </c>
      <c r="I537">
        <v>0</v>
      </c>
      <c r="J537">
        <v>0</v>
      </c>
      <c r="K537">
        <v>0</v>
      </c>
      <c r="L537">
        <v>0</v>
      </c>
      <c r="M537">
        <v>0</v>
      </c>
      <c r="N537">
        <v>0</v>
      </c>
      <c r="O537">
        <v>0</v>
      </c>
      <c r="P537">
        <v>0</v>
      </c>
      <c r="Q537">
        <v>0</v>
      </c>
      <c r="R537">
        <v>0</v>
      </c>
      <c r="S537">
        <v>0</v>
      </c>
      <c r="T537">
        <v>0</v>
      </c>
      <c r="U537">
        <v>0</v>
      </c>
      <c r="V537">
        <v>0</v>
      </c>
      <c r="W537">
        <v>0</v>
      </c>
      <c r="X537">
        <v>0</v>
      </c>
      <c r="Y537">
        <v>0</v>
      </c>
      <c r="Z537">
        <v>0</v>
      </c>
      <c r="AA537">
        <v>0</v>
      </c>
      <c r="AB537">
        <v>0</v>
      </c>
      <c r="AC537">
        <v>0</v>
      </c>
      <c r="AD537">
        <v>0</v>
      </c>
      <c r="AE537">
        <v>0</v>
      </c>
      <c r="AF537">
        <v>0</v>
      </c>
      <c r="AG537">
        <v>0</v>
      </c>
      <c r="AH537">
        <v>0</v>
      </c>
      <c r="AI537">
        <v>0</v>
      </c>
      <c r="AJ537">
        <v>0</v>
      </c>
      <c r="AK537">
        <v>0</v>
      </c>
      <c r="AL537">
        <v>0</v>
      </c>
      <c r="AM537">
        <v>0</v>
      </c>
      <c r="AN537">
        <v>0</v>
      </c>
      <c r="AO537">
        <v>0</v>
      </c>
      <c r="AP537">
        <v>0</v>
      </c>
      <c r="AQ537">
        <v>0</v>
      </c>
      <c r="AR537">
        <v>0</v>
      </c>
      <c r="AS537">
        <v>0</v>
      </c>
      <c r="AT537">
        <v>0</v>
      </c>
      <c r="AU537">
        <v>0</v>
      </c>
      <c r="AV537">
        <v>0</v>
      </c>
      <c r="AW537">
        <v>0</v>
      </c>
      <c r="AX537">
        <v>0</v>
      </c>
      <c r="AY537">
        <v>10</v>
      </c>
      <c r="AZ537">
        <v>10</v>
      </c>
      <c r="BA537">
        <v>10</v>
      </c>
      <c r="BB537">
        <v>10</v>
      </c>
      <c r="BC537">
        <v>10</v>
      </c>
      <c r="BD537">
        <v>10</v>
      </c>
      <c r="BE537">
        <v>10</v>
      </c>
      <c r="BF537">
        <v>10</v>
      </c>
      <c r="BG537">
        <v>10</v>
      </c>
      <c r="BH537">
        <v>10</v>
      </c>
      <c r="BI537">
        <v>10</v>
      </c>
      <c r="BJ537">
        <v>10</v>
      </c>
      <c r="BK537">
        <v>10</v>
      </c>
      <c r="BL537">
        <v>10</v>
      </c>
      <c r="BM537">
        <v>10</v>
      </c>
      <c r="BN537">
        <v>10</v>
      </c>
      <c r="BO537">
        <v>0</v>
      </c>
      <c r="BP537">
        <v>0</v>
      </c>
      <c r="BQ537">
        <v>0</v>
      </c>
      <c r="BR537">
        <v>0</v>
      </c>
      <c r="BS537">
        <v>168</v>
      </c>
      <c r="BT537">
        <v>164</v>
      </c>
    </row>
    <row r="538" spans="1:72" x14ac:dyDescent="0.25">
      <c r="A538">
        <v>727</v>
      </c>
      <c r="B538" t="s">
        <v>711</v>
      </c>
      <c r="C538">
        <v>0</v>
      </c>
      <c r="D538">
        <v>0</v>
      </c>
      <c r="E538">
        <v>0</v>
      </c>
      <c r="F538">
        <v>0</v>
      </c>
      <c r="G538">
        <v>0</v>
      </c>
      <c r="H538">
        <v>0</v>
      </c>
      <c r="I538">
        <v>0</v>
      </c>
      <c r="J538">
        <v>0</v>
      </c>
      <c r="K538">
        <v>0</v>
      </c>
      <c r="L538">
        <v>0</v>
      </c>
      <c r="M538">
        <v>0</v>
      </c>
      <c r="N538">
        <v>0</v>
      </c>
      <c r="O538">
        <v>0</v>
      </c>
      <c r="P538">
        <v>0</v>
      </c>
      <c r="Q538">
        <v>0</v>
      </c>
      <c r="R538">
        <v>0</v>
      </c>
      <c r="S538">
        <v>0</v>
      </c>
      <c r="T538">
        <v>0</v>
      </c>
      <c r="U538">
        <v>0</v>
      </c>
      <c r="V538">
        <v>0</v>
      </c>
      <c r="W538">
        <v>0</v>
      </c>
      <c r="X538">
        <v>0</v>
      </c>
      <c r="Y538">
        <v>0</v>
      </c>
      <c r="Z538">
        <v>0</v>
      </c>
      <c r="AA538">
        <v>0</v>
      </c>
      <c r="AB538">
        <v>0</v>
      </c>
      <c r="AC538">
        <v>0</v>
      </c>
      <c r="AD538">
        <v>0</v>
      </c>
      <c r="AE538">
        <v>0</v>
      </c>
      <c r="AF538">
        <v>0</v>
      </c>
      <c r="AG538">
        <v>0</v>
      </c>
      <c r="AH538">
        <v>0</v>
      </c>
      <c r="AI538">
        <v>0</v>
      </c>
      <c r="AJ538">
        <v>0</v>
      </c>
      <c r="AK538">
        <v>0</v>
      </c>
      <c r="AL538">
        <v>0</v>
      </c>
      <c r="AM538">
        <v>0</v>
      </c>
      <c r="AN538">
        <v>0</v>
      </c>
      <c r="AO538">
        <v>0</v>
      </c>
      <c r="AP538">
        <v>0</v>
      </c>
      <c r="AQ538">
        <v>0</v>
      </c>
      <c r="AR538">
        <v>0</v>
      </c>
      <c r="AS538">
        <v>0</v>
      </c>
      <c r="AT538">
        <v>0</v>
      </c>
      <c r="AU538">
        <v>0</v>
      </c>
      <c r="AV538">
        <v>0</v>
      </c>
      <c r="AW538">
        <v>0</v>
      </c>
      <c r="AX538">
        <v>0</v>
      </c>
      <c r="AY538">
        <v>0</v>
      </c>
      <c r="AZ538">
        <v>0</v>
      </c>
      <c r="BA538">
        <v>0</v>
      </c>
      <c r="BB538">
        <v>0</v>
      </c>
      <c r="BC538">
        <v>0</v>
      </c>
      <c r="BD538">
        <v>0</v>
      </c>
      <c r="BE538">
        <v>0</v>
      </c>
      <c r="BF538">
        <v>0</v>
      </c>
      <c r="BG538">
        <v>0</v>
      </c>
      <c r="BH538">
        <v>0</v>
      </c>
      <c r="BI538">
        <v>0</v>
      </c>
      <c r="BJ538">
        <v>0</v>
      </c>
      <c r="BK538">
        <v>0</v>
      </c>
      <c r="BL538">
        <v>0</v>
      </c>
      <c r="BM538">
        <v>0</v>
      </c>
      <c r="BN538">
        <v>0</v>
      </c>
      <c r="BO538">
        <v>0</v>
      </c>
      <c r="BP538">
        <v>0</v>
      </c>
      <c r="BQ538">
        <v>0</v>
      </c>
      <c r="BR538">
        <v>0</v>
      </c>
      <c r="BS538">
        <v>80</v>
      </c>
      <c r="BT538">
        <v>164</v>
      </c>
    </row>
    <row r="539" spans="1:72" x14ac:dyDescent="0.25">
      <c r="A539">
        <v>728</v>
      </c>
      <c r="B539" t="s">
        <v>712</v>
      </c>
      <c r="C539">
        <v>0</v>
      </c>
      <c r="D539">
        <v>0</v>
      </c>
      <c r="E539">
        <v>0</v>
      </c>
      <c r="F539">
        <v>0</v>
      </c>
      <c r="G539">
        <v>0</v>
      </c>
      <c r="H539">
        <v>0</v>
      </c>
      <c r="I539">
        <v>0</v>
      </c>
      <c r="J539">
        <v>0</v>
      </c>
      <c r="K539">
        <v>0</v>
      </c>
      <c r="L539">
        <v>0</v>
      </c>
      <c r="M539">
        <v>0</v>
      </c>
      <c r="N539">
        <v>0</v>
      </c>
      <c r="O539">
        <v>0</v>
      </c>
      <c r="P539">
        <v>0</v>
      </c>
      <c r="Q539">
        <v>0</v>
      </c>
      <c r="R539">
        <v>0</v>
      </c>
      <c r="S539">
        <v>0</v>
      </c>
      <c r="T539">
        <v>0.98</v>
      </c>
      <c r="U539">
        <v>0</v>
      </c>
      <c r="V539">
        <v>0</v>
      </c>
      <c r="W539">
        <v>0</v>
      </c>
      <c r="X539">
        <v>0</v>
      </c>
      <c r="Y539">
        <v>0</v>
      </c>
      <c r="Z539">
        <v>0</v>
      </c>
      <c r="AA539">
        <v>0</v>
      </c>
      <c r="AB539">
        <v>0</v>
      </c>
      <c r="AC539">
        <v>0</v>
      </c>
      <c r="AD539">
        <v>0</v>
      </c>
      <c r="AE539">
        <v>0</v>
      </c>
      <c r="AF539">
        <v>0</v>
      </c>
      <c r="AG539">
        <v>0</v>
      </c>
      <c r="AH539">
        <v>0</v>
      </c>
      <c r="AI539">
        <v>95</v>
      </c>
      <c r="AJ539">
        <v>95</v>
      </c>
      <c r="AK539">
        <v>95</v>
      </c>
      <c r="AL539">
        <v>95</v>
      </c>
      <c r="AM539">
        <v>95</v>
      </c>
      <c r="AN539">
        <v>95</v>
      </c>
      <c r="AO539">
        <v>95</v>
      </c>
      <c r="AP539">
        <v>95</v>
      </c>
      <c r="AQ539">
        <v>0</v>
      </c>
      <c r="AR539">
        <v>0</v>
      </c>
      <c r="AS539">
        <v>0</v>
      </c>
      <c r="AT539">
        <v>0</v>
      </c>
      <c r="AU539">
        <v>0</v>
      </c>
      <c r="AV539">
        <v>0</v>
      </c>
      <c r="AW539">
        <v>0</v>
      </c>
      <c r="AX539">
        <v>0</v>
      </c>
      <c r="AY539">
        <v>0</v>
      </c>
      <c r="AZ539">
        <v>-0.98</v>
      </c>
      <c r="BA539">
        <v>0</v>
      </c>
      <c r="BB539">
        <v>0</v>
      </c>
      <c r="BC539">
        <v>0</v>
      </c>
      <c r="BD539">
        <v>0</v>
      </c>
      <c r="BE539">
        <v>0</v>
      </c>
      <c r="BF539">
        <v>0</v>
      </c>
      <c r="BG539">
        <v>0</v>
      </c>
      <c r="BH539">
        <v>0</v>
      </c>
      <c r="BI539">
        <v>0</v>
      </c>
      <c r="BJ539">
        <v>0</v>
      </c>
      <c r="BK539">
        <v>0</v>
      </c>
      <c r="BL539">
        <v>0</v>
      </c>
      <c r="BM539">
        <v>0</v>
      </c>
      <c r="BN539">
        <v>0</v>
      </c>
      <c r="BO539">
        <v>0</v>
      </c>
      <c r="BP539">
        <v>0</v>
      </c>
      <c r="BQ539">
        <v>0</v>
      </c>
      <c r="BR539">
        <v>0</v>
      </c>
      <c r="BS539">
        <v>82</v>
      </c>
      <c r="BT539">
        <v>164</v>
      </c>
    </row>
    <row r="540" spans="1:72" x14ac:dyDescent="0.25">
      <c r="A540">
        <v>729</v>
      </c>
      <c r="B540" t="s">
        <v>713</v>
      </c>
      <c r="C540">
        <v>0</v>
      </c>
      <c r="D540">
        <v>0</v>
      </c>
      <c r="E540">
        <v>0</v>
      </c>
      <c r="F540">
        <v>0</v>
      </c>
      <c r="G540">
        <v>0</v>
      </c>
      <c r="H540">
        <v>0</v>
      </c>
      <c r="I540">
        <v>0</v>
      </c>
      <c r="J540">
        <v>0</v>
      </c>
      <c r="K540">
        <v>0</v>
      </c>
      <c r="L540">
        <v>0</v>
      </c>
      <c r="M540">
        <v>0</v>
      </c>
      <c r="N540">
        <v>0</v>
      </c>
      <c r="O540">
        <v>0</v>
      </c>
      <c r="P540">
        <v>0</v>
      </c>
      <c r="Q540">
        <v>0</v>
      </c>
      <c r="R540">
        <v>0</v>
      </c>
      <c r="S540">
        <v>0</v>
      </c>
      <c r="T540">
        <v>0</v>
      </c>
      <c r="U540">
        <v>0</v>
      </c>
      <c r="V540">
        <v>0</v>
      </c>
      <c r="W540">
        <v>0</v>
      </c>
      <c r="X540">
        <v>0</v>
      </c>
      <c r="Y540">
        <v>0</v>
      </c>
      <c r="Z540">
        <v>0</v>
      </c>
      <c r="AA540">
        <v>0</v>
      </c>
      <c r="AB540">
        <v>0</v>
      </c>
      <c r="AC540">
        <v>0</v>
      </c>
      <c r="AD540">
        <v>0</v>
      </c>
      <c r="AE540">
        <v>0</v>
      </c>
      <c r="AF540">
        <v>0</v>
      </c>
      <c r="AG540">
        <v>0</v>
      </c>
      <c r="AH540">
        <v>0</v>
      </c>
      <c r="AI540">
        <v>70</v>
      </c>
      <c r="AJ540">
        <v>70</v>
      </c>
      <c r="AK540">
        <v>70</v>
      </c>
      <c r="AL540">
        <v>70</v>
      </c>
      <c r="AM540">
        <v>70</v>
      </c>
      <c r="AN540">
        <v>70</v>
      </c>
      <c r="AO540">
        <v>70</v>
      </c>
      <c r="AP540">
        <v>70</v>
      </c>
      <c r="AQ540">
        <v>5</v>
      </c>
      <c r="AR540">
        <v>5</v>
      </c>
      <c r="AS540">
        <v>5</v>
      </c>
      <c r="AT540">
        <v>5</v>
      </c>
      <c r="AU540">
        <v>5</v>
      </c>
      <c r="AV540">
        <v>5</v>
      </c>
      <c r="AW540">
        <v>5</v>
      </c>
      <c r="AX540">
        <v>5</v>
      </c>
      <c r="AY540">
        <v>37.5</v>
      </c>
      <c r="AZ540">
        <v>37.5</v>
      </c>
      <c r="BA540">
        <v>37.5</v>
      </c>
      <c r="BB540">
        <v>37.5</v>
      </c>
      <c r="BC540">
        <v>37.5</v>
      </c>
      <c r="BD540">
        <v>37.5</v>
      </c>
      <c r="BE540">
        <v>37.5</v>
      </c>
      <c r="BF540">
        <v>37.5</v>
      </c>
      <c r="BG540">
        <v>25</v>
      </c>
      <c r="BH540">
        <v>25</v>
      </c>
      <c r="BI540">
        <v>25</v>
      </c>
      <c r="BJ540">
        <v>25</v>
      </c>
      <c r="BK540">
        <v>25</v>
      </c>
      <c r="BL540">
        <v>25</v>
      </c>
      <c r="BM540">
        <v>25</v>
      </c>
      <c r="BN540">
        <v>25</v>
      </c>
      <c r="BO540">
        <v>0</v>
      </c>
      <c r="BP540">
        <v>0</v>
      </c>
      <c r="BQ540">
        <v>0</v>
      </c>
      <c r="BR540">
        <v>5</v>
      </c>
      <c r="BS540">
        <v>29</v>
      </c>
      <c r="BT540">
        <v>164</v>
      </c>
    </row>
    <row r="541" spans="1:72" x14ac:dyDescent="0.25">
      <c r="A541">
        <v>730</v>
      </c>
      <c r="B541" t="s">
        <v>714</v>
      </c>
      <c r="C541">
        <v>0</v>
      </c>
      <c r="D541">
        <v>0</v>
      </c>
      <c r="E541">
        <v>0</v>
      </c>
      <c r="F541">
        <v>0</v>
      </c>
      <c r="G541">
        <v>0</v>
      </c>
      <c r="H541">
        <v>0</v>
      </c>
      <c r="I541">
        <v>0</v>
      </c>
      <c r="J541">
        <v>0</v>
      </c>
      <c r="K541">
        <v>0</v>
      </c>
      <c r="L541">
        <v>0</v>
      </c>
      <c r="M541">
        <v>0</v>
      </c>
      <c r="N541">
        <v>0</v>
      </c>
      <c r="O541">
        <v>0</v>
      </c>
      <c r="P541">
        <v>0</v>
      </c>
      <c r="Q541">
        <v>0</v>
      </c>
      <c r="R541">
        <v>0</v>
      </c>
      <c r="S541">
        <v>0</v>
      </c>
      <c r="T541">
        <v>0</v>
      </c>
      <c r="U541">
        <v>0</v>
      </c>
      <c r="V541">
        <v>0</v>
      </c>
      <c r="W541">
        <v>0</v>
      </c>
      <c r="X541">
        <v>0</v>
      </c>
      <c r="Y541">
        <v>0</v>
      </c>
      <c r="Z541">
        <v>0</v>
      </c>
      <c r="AA541">
        <v>0</v>
      </c>
      <c r="AB541">
        <v>0</v>
      </c>
      <c r="AC541">
        <v>0</v>
      </c>
      <c r="AD541">
        <v>0</v>
      </c>
      <c r="AE541">
        <v>0</v>
      </c>
      <c r="AF541">
        <v>0</v>
      </c>
      <c r="AG541">
        <v>0</v>
      </c>
      <c r="AH541">
        <v>0</v>
      </c>
      <c r="AI541">
        <v>17.5</v>
      </c>
      <c r="AJ541">
        <v>17.5</v>
      </c>
      <c r="AK541">
        <v>17.5</v>
      </c>
      <c r="AL541">
        <v>17.5</v>
      </c>
      <c r="AM541">
        <v>17.5</v>
      </c>
      <c r="AN541">
        <v>17.5</v>
      </c>
      <c r="AO541">
        <v>17.5</v>
      </c>
      <c r="AP541">
        <v>17.5</v>
      </c>
      <c r="AQ541">
        <v>0</v>
      </c>
      <c r="AR541">
        <v>0</v>
      </c>
      <c r="AS541">
        <v>0</v>
      </c>
      <c r="AT541">
        <v>0</v>
      </c>
      <c r="AU541">
        <v>0</v>
      </c>
      <c r="AV541">
        <v>0</v>
      </c>
      <c r="AW541">
        <v>0</v>
      </c>
      <c r="AX541">
        <v>0</v>
      </c>
      <c r="AY541">
        <v>0</v>
      </c>
      <c r="AZ541">
        <v>0</v>
      </c>
      <c r="BA541">
        <v>0</v>
      </c>
      <c r="BB541">
        <v>0</v>
      </c>
      <c r="BC541">
        <v>0</v>
      </c>
      <c r="BD541">
        <v>0</v>
      </c>
      <c r="BE541">
        <v>0</v>
      </c>
      <c r="BF541">
        <v>0</v>
      </c>
      <c r="BG541">
        <v>0</v>
      </c>
      <c r="BH541">
        <v>0</v>
      </c>
      <c r="BI541">
        <v>0</v>
      </c>
      <c r="BJ541">
        <v>0</v>
      </c>
      <c r="BK541">
        <v>0</v>
      </c>
      <c r="BL541">
        <v>0</v>
      </c>
      <c r="BM541">
        <v>0</v>
      </c>
      <c r="BN541">
        <v>0</v>
      </c>
      <c r="BO541">
        <v>0</v>
      </c>
      <c r="BP541">
        <v>0</v>
      </c>
      <c r="BQ541">
        <v>0</v>
      </c>
      <c r="BR541">
        <v>0</v>
      </c>
      <c r="BS541">
        <v>165</v>
      </c>
      <c r="BT541">
        <v>165</v>
      </c>
    </row>
    <row r="542" spans="1:72" x14ac:dyDescent="0.25">
      <c r="A542">
        <v>731</v>
      </c>
      <c r="B542" t="s">
        <v>715</v>
      </c>
      <c r="C542">
        <v>0</v>
      </c>
      <c r="D542">
        <v>0</v>
      </c>
      <c r="E542">
        <v>0</v>
      </c>
      <c r="F542">
        <v>0</v>
      </c>
      <c r="G542">
        <v>0</v>
      </c>
      <c r="H542">
        <v>0</v>
      </c>
      <c r="I542">
        <v>0</v>
      </c>
      <c r="J542">
        <v>0</v>
      </c>
      <c r="K542">
        <v>0</v>
      </c>
      <c r="L542">
        <v>0</v>
      </c>
      <c r="M542">
        <v>0</v>
      </c>
      <c r="N542">
        <v>0</v>
      </c>
      <c r="O542">
        <v>0</v>
      </c>
      <c r="P542">
        <v>0</v>
      </c>
      <c r="Q542">
        <v>0</v>
      </c>
      <c r="R542">
        <v>0</v>
      </c>
      <c r="S542">
        <v>0</v>
      </c>
      <c r="T542">
        <v>0</v>
      </c>
      <c r="U542">
        <v>0</v>
      </c>
      <c r="V542">
        <v>0</v>
      </c>
      <c r="W542">
        <v>0</v>
      </c>
      <c r="X542">
        <v>0</v>
      </c>
      <c r="Y542">
        <v>0</v>
      </c>
      <c r="Z542">
        <v>0</v>
      </c>
      <c r="AA542">
        <v>0</v>
      </c>
      <c r="AB542">
        <v>0</v>
      </c>
      <c r="AC542">
        <v>0</v>
      </c>
      <c r="AD542">
        <v>0</v>
      </c>
      <c r="AE542">
        <v>0</v>
      </c>
      <c r="AF542">
        <v>0</v>
      </c>
      <c r="AG542">
        <v>0</v>
      </c>
      <c r="AH542">
        <v>0</v>
      </c>
      <c r="AI542">
        <v>100</v>
      </c>
      <c r="AJ542">
        <v>100</v>
      </c>
      <c r="AK542">
        <v>100</v>
      </c>
      <c r="AL542">
        <v>100</v>
      </c>
      <c r="AM542">
        <v>100</v>
      </c>
      <c r="AN542">
        <v>100</v>
      </c>
      <c r="AO542">
        <v>100</v>
      </c>
      <c r="AP542">
        <v>100</v>
      </c>
      <c r="AQ542">
        <v>0</v>
      </c>
      <c r="AR542">
        <v>0</v>
      </c>
      <c r="AS542">
        <v>0</v>
      </c>
      <c r="AT542">
        <v>0</v>
      </c>
      <c r="AU542">
        <v>0</v>
      </c>
      <c r="AV542">
        <v>0</v>
      </c>
      <c r="AW542">
        <v>0</v>
      </c>
      <c r="AX542">
        <v>0</v>
      </c>
      <c r="AY542">
        <v>15.5</v>
      </c>
      <c r="AZ542">
        <v>15.5</v>
      </c>
      <c r="BA542">
        <v>15.5</v>
      </c>
      <c r="BB542">
        <v>15.5</v>
      </c>
      <c r="BC542">
        <v>15.5</v>
      </c>
      <c r="BD542">
        <v>15.5</v>
      </c>
      <c r="BE542">
        <v>15.5</v>
      </c>
      <c r="BF542">
        <v>15.5</v>
      </c>
      <c r="BG542">
        <v>7</v>
      </c>
      <c r="BH542">
        <v>7</v>
      </c>
      <c r="BI542">
        <v>7</v>
      </c>
      <c r="BJ542">
        <v>7</v>
      </c>
      <c r="BK542">
        <v>7</v>
      </c>
      <c r="BL542">
        <v>7</v>
      </c>
      <c r="BM542">
        <v>7</v>
      </c>
      <c r="BN542">
        <v>7</v>
      </c>
      <c r="BO542">
        <v>0</v>
      </c>
      <c r="BP542">
        <v>0</v>
      </c>
      <c r="BQ542">
        <v>3</v>
      </c>
      <c r="BR542">
        <v>2</v>
      </c>
      <c r="BS542">
        <v>78</v>
      </c>
      <c r="BT542">
        <v>165</v>
      </c>
    </row>
    <row r="543" spans="1:72" x14ac:dyDescent="0.25">
      <c r="A543">
        <v>732</v>
      </c>
      <c r="B543" t="s">
        <v>716</v>
      </c>
      <c r="C543">
        <v>0</v>
      </c>
      <c r="D543">
        <v>0</v>
      </c>
      <c r="E543">
        <v>0</v>
      </c>
      <c r="F543">
        <v>0</v>
      </c>
      <c r="G543">
        <v>0</v>
      </c>
      <c r="H543">
        <v>0</v>
      </c>
      <c r="I543">
        <v>0</v>
      </c>
      <c r="J543">
        <v>0</v>
      </c>
      <c r="K543">
        <v>0</v>
      </c>
      <c r="L543">
        <v>0</v>
      </c>
      <c r="M543">
        <v>0</v>
      </c>
      <c r="N543">
        <v>0</v>
      </c>
      <c r="O543">
        <v>0</v>
      </c>
      <c r="P543">
        <v>0</v>
      </c>
      <c r="Q543">
        <v>0</v>
      </c>
      <c r="R543">
        <v>7.0000000000000007E-2</v>
      </c>
      <c r="S543">
        <v>0</v>
      </c>
      <c r="T543">
        <v>0</v>
      </c>
      <c r="U543">
        <v>0</v>
      </c>
      <c r="V543">
        <v>0</v>
      </c>
      <c r="W543">
        <v>0</v>
      </c>
      <c r="X543">
        <v>0</v>
      </c>
      <c r="Y543">
        <v>0</v>
      </c>
      <c r="Z543">
        <v>0</v>
      </c>
      <c r="AA543">
        <v>0</v>
      </c>
      <c r="AB543">
        <v>0</v>
      </c>
      <c r="AC543">
        <v>0</v>
      </c>
      <c r="AD543">
        <v>0</v>
      </c>
      <c r="AE543">
        <v>0</v>
      </c>
      <c r="AF543">
        <v>0</v>
      </c>
      <c r="AG543">
        <v>0</v>
      </c>
      <c r="AH543">
        <v>0</v>
      </c>
      <c r="AI543">
        <v>100</v>
      </c>
      <c r="AJ543">
        <v>100</v>
      </c>
      <c r="AK543">
        <v>100</v>
      </c>
      <c r="AL543">
        <v>100</v>
      </c>
      <c r="AM543">
        <v>100</v>
      </c>
      <c r="AN543">
        <v>100</v>
      </c>
      <c r="AO543">
        <v>100</v>
      </c>
      <c r="AP543">
        <v>100</v>
      </c>
      <c r="AQ543">
        <v>100</v>
      </c>
      <c r="AR543">
        <v>100</v>
      </c>
      <c r="AS543">
        <v>100</v>
      </c>
      <c r="AT543">
        <v>100</v>
      </c>
      <c r="AU543">
        <v>100</v>
      </c>
      <c r="AV543">
        <v>100</v>
      </c>
      <c r="AW543">
        <v>100</v>
      </c>
      <c r="AX543">
        <v>99.93</v>
      </c>
      <c r="AY543">
        <v>100</v>
      </c>
      <c r="AZ543">
        <v>100</v>
      </c>
      <c r="BA543">
        <v>100</v>
      </c>
      <c r="BB543">
        <v>100</v>
      </c>
      <c r="BC543">
        <v>100</v>
      </c>
      <c r="BD543">
        <v>100</v>
      </c>
      <c r="BE543">
        <v>100</v>
      </c>
      <c r="BF543">
        <v>100</v>
      </c>
      <c r="BG543">
        <v>38.5</v>
      </c>
      <c r="BH543">
        <v>38.5</v>
      </c>
      <c r="BI543">
        <v>38.5</v>
      </c>
      <c r="BJ543">
        <v>38.5</v>
      </c>
      <c r="BK543">
        <v>38.5</v>
      </c>
      <c r="BL543">
        <v>38.5</v>
      </c>
      <c r="BM543">
        <v>38.5</v>
      </c>
      <c r="BN543">
        <v>38.5</v>
      </c>
      <c r="BO543">
        <v>0</v>
      </c>
      <c r="BP543">
        <v>0</v>
      </c>
      <c r="BQ543">
        <v>0</v>
      </c>
      <c r="BR543">
        <v>11</v>
      </c>
      <c r="BS543">
        <v>35</v>
      </c>
      <c r="BT543">
        <v>165</v>
      </c>
    </row>
    <row r="544" spans="1:72" x14ac:dyDescent="0.25">
      <c r="A544">
        <v>733</v>
      </c>
      <c r="B544" t="s">
        <v>717</v>
      </c>
      <c r="C544">
        <v>0</v>
      </c>
      <c r="D544">
        <v>0</v>
      </c>
      <c r="E544">
        <v>0</v>
      </c>
      <c r="F544">
        <v>0</v>
      </c>
      <c r="G544">
        <v>0</v>
      </c>
      <c r="H544">
        <v>0</v>
      </c>
      <c r="I544">
        <v>0</v>
      </c>
      <c r="J544">
        <v>0</v>
      </c>
      <c r="K544">
        <v>0</v>
      </c>
      <c r="L544">
        <v>0</v>
      </c>
      <c r="M544">
        <v>0</v>
      </c>
      <c r="N544">
        <v>0</v>
      </c>
      <c r="O544">
        <v>0</v>
      </c>
      <c r="P544">
        <v>0</v>
      </c>
      <c r="Q544">
        <v>0</v>
      </c>
      <c r="R544">
        <v>0</v>
      </c>
      <c r="S544">
        <v>0</v>
      </c>
      <c r="T544">
        <v>0</v>
      </c>
      <c r="U544">
        <v>0</v>
      </c>
      <c r="V544">
        <v>0</v>
      </c>
      <c r="W544">
        <v>0</v>
      </c>
      <c r="X544">
        <v>0</v>
      </c>
      <c r="Y544">
        <v>0</v>
      </c>
      <c r="Z544">
        <v>0</v>
      </c>
      <c r="AA544">
        <v>0</v>
      </c>
      <c r="AB544">
        <v>0</v>
      </c>
      <c r="AC544">
        <v>0</v>
      </c>
      <c r="AD544">
        <v>0</v>
      </c>
      <c r="AE544">
        <v>0</v>
      </c>
      <c r="AF544">
        <v>0</v>
      </c>
      <c r="AG544">
        <v>0</v>
      </c>
      <c r="AH544">
        <v>0</v>
      </c>
      <c r="AI544">
        <v>0</v>
      </c>
      <c r="AJ544">
        <v>0</v>
      </c>
      <c r="AK544">
        <v>0</v>
      </c>
      <c r="AL544">
        <v>0</v>
      </c>
      <c r="AM544">
        <v>0</v>
      </c>
      <c r="AN544">
        <v>0</v>
      </c>
      <c r="AO544">
        <v>0</v>
      </c>
      <c r="AP544">
        <v>0</v>
      </c>
      <c r="AQ544">
        <v>60</v>
      </c>
      <c r="AR544">
        <v>60</v>
      </c>
      <c r="AS544">
        <v>60</v>
      </c>
      <c r="AT544">
        <v>60</v>
      </c>
      <c r="AU544">
        <v>60</v>
      </c>
      <c r="AV544">
        <v>60</v>
      </c>
      <c r="AW544">
        <v>60</v>
      </c>
      <c r="AX544">
        <v>60</v>
      </c>
      <c r="AY544">
        <v>15.5</v>
      </c>
      <c r="AZ544">
        <v>15.5</v>
      </c>
      <c r="BA544">
        <v>15.5</v>
      </c>
      <c r="BB544">
        <v>15.5</v>
      </c>
      <c r="BC544">
        <v>15.5</v>
      </c>
      <c r="BD544">
        <v>15.5</v>
      </c>
      <c r="BE544">
        <v>15.5</v>
      </c>
      <c r="BF544">
        <v>15.5</v>
      </c>
      <c r="BG544">
        <v>0</v>
      </c>
      <c r="BH544">
        <v>0</v>
      </c>
      <c r="BI544">
        <v>0</v>
      </c>
      <c r="BJ544">
        <v>0</v>
      </c>
      <c r="BK544">
        <v>0</v>
      </c>
      <c r="BL544">
        <v>0</v>
      </c>
      <c r="BM544">
        <v>0</v>
      </c>
      <c r="BN544">
        <v>0</v>
      </c>
      <c r="BO544">
        <v>0</v>
      </c>
      <c r="BP544">
        <v>0</v>
      </c>
      <c r="BQ544">
        <v>3</v>
      </c>
      <c r="BR544">
        <v>0</v>
      </c>
      <c r="BS544">
        <v>59</v>
      </c>
      <c r="BT544">
        <v>165</v>
      </c>
    </row>
    <row r="545" spans="1:72" x14ac:dyDescent="0.25">
      <c r="A545">
        <v>734</v>
      </c>
      <c r="B545" t="s">
        <v>718</v>
      </c>
      <c r="C545">
        <v>0</v>
      </c>
      <c r="D545">
        <v>0</v>
      </c>
      <c r="E545">
        <v>0</v>
      </c>
      <c r="F545">
        <v>0</v>
      </c>
      <c r="G545">
        <v>0</v>
      </c>
      <c r="H545">
        <v>0</v>
      </c>
      <c r="I545">
        <v>0</v>
      </c>
      <c r="J545">
        <v>0</v>
      </c>
      <c r="K545">
        <v>0</v>
      </c>
      <c r="L545">
        <v>0</v>
      </c>
      <c r="M545">
        <v>0</v>
      </c>
      <c r="N545">
        <v>0</v>
      </c>
      <c r="O545">
        <v>0</v>
      </c>
      <c r="P545">
        <v>0</v>
      </c>
      <c r="Q545">
        <v>0</v>
      </c>
      <c r="R545">
        <v>0</v>
      </c>
      <c r="S545">
        <v>0</v>
      </c>
      <c r="T545">
        <v>0</v>
      </c>
      <c r="U545">
        <v>0</v>
      </c>
      <c r="V545">
        <v>0</v>
      </c>
      <c r="W545">
        <v>0</v>
      </c>
      <c r="X545">
        <v>0</v>
      </c>
      <c r="Y545">
        <v>0</v>
      </c>
      <c r="Z545">
        <v>0</v>
      </c>
      <c r="AA545">
        <v>0</v>
      </c>
      <c r="AB545">
        <v>0</v>
      </c>
      <c r="AC545">
        <v>0</v>
      </c>
      <c r="AD545">
        <v>0</v>
      </c>
      <c r="AE545">
        <v>0</v>
      </c>
      <c r="AF545">
        <v>0</v>
      </c>
      <c r="AG545">
        <v>0</v>
      </c>
      <c r="AH545">
        <v>0</v>
      </c>
      <c r="AI545">
        <v>28.5</v>
      </c>
      <c r="AJ545">
        <v>28.5</v>
      </c>
      <c r="AK545">
        <v>28.5</v>
      </c>
      <c r="AL545">
        <v>28.5</v>
      </c>
      <c r="AM545">
        <v>28.5</v>
      </c>
      <c r="AN545">
        <v>28.5</v>
      </c>
      <c r="AO545">
        <v>28.5</v>
      </c>
      <c r="AP545">
        <v>28.5</v>
      </c>
      <c r="AQ545">
        <v>0</v>
      </c>
      <c r="AR545">
        <v>0</v>
      </c>
      <c r="AS545">
        <v>0</v>
      </c>
      <c r="AT545">
        <v>0</v>
      </c>
      <c r="AU545">
        <v>0</v>
      </c>
      <c r="AV545">
        <v>0</v>
      </c>
      <c r="AW545">
        <v>0</v>
      </c>
      <c r="AX545">
        <v>0</v>
      </c>
      <c r="AY545">
        <v>0</v>
      </c>
      <c r="AZ545">
        <v>0</v>
      </c>
      <c r="BA545">
        <v>0</v>
      </c>
      <c r="BB545">
        <v>0</v>
      </c>
      <c r="BC545">
        <v>0</v>
      </c>
      <c r="BD545">
        <v>0</v>
      </c>
      <c r="BE545">
        <v>0</v>
      </c>
      <c r="BF545">
        <v>0</v>
      </c>
      <c r="BG545">
        <v>0</v>
      </c>
      <c r="BH545">
        <v>0</v>
      </c>
      <c r="BI545">
        <v>0</v>
      </c>
      <c r="BJ545">
        <v>0</v>
      </c>
      <c r="BK545">
        <v>0</v>
      </c>
      <c r="BL545">
        <v>0</v>
      </c>
      <c r="BM545">
        <v>0</v>
      </c>
      <c r="BN545">
        <v>0</v>
      </c>
      <c r="BO545">
        <v>11</v>
      </c>
      <c r="BP545">
        <v>0</v>
      </c>
      <c r="BQ545">
        <v>0</v>
      </c>
      <c r="BR545">
        <v>0</v>
      </c>
      <c r="BS545">
        <v>165</v>
      </c>
      <c r="BT545">
        <v>165</v>
      </c>
    </row>
    <row r="546" spans="1:72" x14ac:dyDescent="0.25">
      <c r="A546">
        <v>735</v>
      </c>
      <c r="B546" t="s">
        <v>719</v>
      </c>
      <c r="C546">
        <v>0</v>
      </c>
      <c r="D546">
        <v>0</v>
      </c>
      <c r="E546">
        <v>0</v>
      </c>
      <c r="F546">
        <v>0</v>
      </c>
      <c r="G546">
        <v>0</v>
      </c>
      <c r="H546">
        <v>0</v>
      </c>
      <c r="I546">
        <v>0</v>
      </c>
      <c r="J546">
        <v>0</v>
      </c>
      <c r="K546">
        <v>0</v>
      </c>
      <c r="L546">
        <v>0</v>
      </c>
      <c r="M546">
        <v>0</v>
      </c>
      <c r="N546">
        <v>0</v>
      </c>
      <c r="O546">
        <v>0</v>
      </c>
      <c r="P546">
        <v>0</v>
      </c>
      <c r="Q546">
        <v>0</v>
      </c>
      <c r="R546">
        <v>0</v>
      </c>
      <c r="S546">
        <v>0</v>
      </c>
      <c r="T546">
        <v>0</v>
      </c>
      <c r="U546">
        <v>0</v>
      </c>
      <c r="V546">
        <v>0</v>
      </c>
      <c r="W546">
        <v>0</v>
      </c>
      <c r="X546">
        <v>0</v>
      </c>
      <c r="Y546">
        <v>0</v>
      </c>
      <c r="Z546">
        <v>0</v>
      </c>
      <c r="AA546">
        <v>0</v>
      </c>
      <c r="AB546">
        <v>0</v>
      </c>
      <c r="AC546">
        <v>0</v>
      </c>
      <c r="AD546">
        <v>0</v>
      </c>
      <c r="AE546">
        <v>0</v>
      </c>
      <c r="AF546">
        <v>0</v>
      </c>
      <c r="AG546">
        <v>0</v>
      </c>
      <c r="AH546">
        <v>0</v>
      </c>
      <c r="AI546">
        <v>17.5</v>
      </c>
      <c r="AJ546">
        <v>17.5</v>
      </c>
      <c r="AK546">
        <v>17.5</v>
      </c>
      <c r="AL546">
        <v>17.5</v>
      </c>
      <c r="AM546">
        <v>17.5</v>
      </c>
      <c r="AN546">
        <v>17.5</v>
      </c>
      <c r="AO546">
        <v>17.5</v>
      </c>
      <c r="AP546">
        <v>17.5</v>
      </c>
      <c r="AQ546">
        <v>6</v>
      </c>
      <c r="AR546">
        <v>6</v>
      </c>
      <c r="AS546">
        <v>6</v>
      </c>
      <c r="AT546">
        <v>6</v>
      </c>
      <c r="AU546">
        <v>6</v>
      </c>
      <c r="AV546">
        <v>6</v>
      </c>
      <c r="AW546">
        <v>6</v>
      </c>
      <c r="AX546">
        <v>6</v>
      </c>
      <c r="AY546">
        <v>0</v>
      </c>
      <c r="AZ546">
        <v>0</v>
      </c>
      <c r="BA546">
        <v>0</v>
      </c>
      <c r="BB546">
        <v>0</v>
      </c>
      <c r="BC546">
        <v>0</v>
      </c>
      <c r="BD546">
        <v>0</v>
      </c>
      <c r="BE546">
        <v>0</v>
      </c>
      <c r="BF546">
        <v>0</v>
      </c>
      <c r="BG546">
        <v>0</v>
      </c>
      <c r="BH546">
        <v>0</v>
      </c>
      <c r="BI546">
        <v>0</v>
      </c>
      <c r="BJ546">
        <v>0</v>
      </c>
      <c r="BK546">
        <v>0</v>
      </c>
      <c r="BL546">
        <v>0</v>
      </c>
      <c r="BM546">
        <v>0</v>
      </c>
      <c r="BN546">
        <v>0</v>
      </c>
      <c r="BO546">
        <v>0</v>
      </c>
      <c r="BP546">
        <v>6</v>
      </c>
      <c r="BQ546">
        <v>0</v>
      </c>
      <c r="BR546">
        <v>0</v>
      </c>
      <c r="BS546">
        <v>165</v>
      </c>
      <c r="BT546">
        <v>165</v>
      </c>
    </row>
    <row r="547" spans="1:72" x14ac:dyDescent="0.25">
      <c r="A547">
        <v>736</v>
      </c>
      <c r="B547" t="s">
        <v>720</v>
      </c>
      <c r="C547">
        <v>0</v>
      </c>
      <c r="D547">
        <v>0</v>
      </c>
      <c r="E547">
        <v>0</v>
      </c>
      <c r="F547">
        <v>0</v>
      </c>
      <c r="G547">
        <v>0</v>
      </c>
      <c r="H547">
        <v>0</v>
      </c>
      <c r="I547">
        <v>0</v>
      </c>
      <c r="J547">
        <v>0</v>
      </c>
      <c r="K547">
        <v>0</v>
      </c>
      <c r="L547">
        <v>0</v>
      </c>
      <c r="M547">
        <v>0</v>
      </c>
      <c r="N547">
        <v>0</v>
      </c>
      <c r="O547">
        <v>0</v>
      </c>
      <c r="P547">
        <v>0</v>
      </c>
      <c r="Q547">
        <v>0</v>
      </c>
      <c r="R547">
        <v>0</v>
      </c>
      <c r="S547">
        <v>0</v>
      </c>
      <c r="T547">
        <v>11.88</v>
      </c>
      <c r="U547">
        <v>2.25</v>
      </c>
      <c r="V547">
        <v>1.5</v>
      </c>
      <c r="W547">
        <v>0</v>
      </c>
      <c r="X547">
        <v>0</v>
      </c>
      <c r="Y547">
        <v>0</v>
      </c>
      <c r="Z547">
        <v>0</v>
      </c>
      <c r="AA547">
        <v>0</v>
      </c>
      <c r="AB547">
        <v>0</v>
      </c>
      <c r="AC547">
        <v>0</v>
      </c>
      <c r="AD547">
        <v>0</v>
      </c>
      <c r="AE547">
        <v>0</v>
      </c>
      <c r="AF547">
        <v>0</v>
      </c>
      <c r="AG547">
        <v>0</v>
      </c>
      <c r="AH547">
        <v>0</v>
      </c>
      <c r="AI547">
        <v>5</v>
      </c>
      <c r="AJ547">
        <v>5</v>
      </c>
      <c r="AK547">
        <v>5</v>
      </c>
      <c r="AL547">
        <v>5</v>
      </c>
      <c r="AM547">
        <v>5</v>
      </c>
      <c r="AN547">
        <v>5</v>
      </c>
      <c r="AO547">
        <v>5</v>
      </c>
      <c r="AP547">
        <v>5</v>
      </c>
      <c r="AQ547">
        <v>0</v>
      </c>
      <c r="AR547">
        <v>0</v>
      </c>
      <c r="AS547">
        <v>0</v>
      </c>
      <c r="AT547">
        <v>0</v>
      </c>
      <c r="AU547">
        <v>0</v>
      </c>
      <c r="AV547">
        <v>0</v>
      </c>
      <c r="AW547">
        <v>0</v>
      </c>
      <c r="AX547">
        <v>0</v>
      </c>
      <c r="AY547">
        <v>84</v>
      </c>
      <c r="AZ547">
        <v>72.12</v>
      </c>
      <c r="BA547">
        <v>81.75</v>
      </c>
      <c r="BB547">
        <v>82.5</v>
      </c>
      <c r="BC547">
        <v>84</v>
      </c>
      <c r="BD547">
        <v>84</v>
      </c>
      <c r="BE547">
        <v>84</v>
      </c>
      <c r="BF547">
        <v>84</v>
      </c>
      <c r="BG547">
        <v>12.5</v>
      </c>
      <c r="BH547">
        <v>12.5</v>
      </c>
      <c r="BI547">
        <v>12.5</v>
      </c>
      <c r="BJ547">
        <v>12.5</v>
      </c>
      <c r="BK547">
        <v>12.5</v>
      </c>
      <c r="BL547">
        <v>12.5</v>
      </c>
      <c r="BM547">
        <v>12.5</v>
      </c>
      <c r="BN547">
        <v>12.5</v>
      </c>
      <c r="BO547">
        <v>0</v>
      </c>
      <c r="BP547">
        <v>0</v>
      </c>
      <c r="BQ547">
        <v>14</v>
      </c>
      <c r="BR547">
        <v>0</v>
      </c>
      <c r="BS547">
        <v>166</v>
      </c>
      <c r="BT547">
        <v>166</v>
      </c>
    </row>
    <row r="548" spans="1:72" x14ac:dyDescent="0.25">
      <c r="A548">
        <v>737</v>
      </c>
      <c r="B548" t="s">
        <v>721</v>
      </c>
      <c r="C548">
        <v>0</v>
      </c>
      <c r="D548">
        <v>0</v>
      </c>
      <c r="E548">
        <v>0</v>
      </c>
      <c r="F548">
        <v>0</v>
      </c>
      <c r="G548">
        <v>0</v>
      </c>
      <c r="H548">
        <v>0</v>
      </c>
      <c r="I548">
        <v>0</v>
      </c>
      <c r="J548">
        <v>0</v>
      </c>
      <c r="K548">
        <v>0</v>
      </c>
      <c r="L548">
        <v>0</v>
      </c>
      <c r="M548">
        <v>0</v>
      </c>
      <c r="N548">
        <v>0</v>
      </c>
      <c r="O548">
        <v>0</v>
      </c>
      <c r="P548">
        <v>0</v>
      </c>
      <c r="Q548">
        <v>0</v>
      </c>
      <c r="R548">
        <v>0</v>
      </c>
      <c r="S548">
        <v>0</v>
      </c>
      <c r="T548">
        <v>0</v>
      </c>
      <c r="U548">
        <v>0</v>
      </c>
      <c r="V548">
        <v>0</v>
      </c>
      <c r="W548">
        <v>0</v>
      </c>
      <c r="X548">
        <v>0</v>
      </c>
      <c r="Y548">
        <v>0</v>
      </c>
      <c r="Z548">
        <v>0</v>
      </c>
      <c r="AA548">
        <v>0</v>
      </c>
      <c r="AB548">
        <v>0</v>
      </c>
      <c r="AC548">
        <v>0</v>
      </c>
      <c r="AD548">
        <v>0</v>
      </c>
      <c r="AE548">
        <v>0</v>
      </c>
      <c r="AF548">
        <v>0</v>
      </c>
      <c r="AG548">
        <v>0</v>
      </c>
      <c r="AH548">
        <v>0</v>
      </c>
      <c r="AI548">
        <v>100</v>
      </c>
      <c r="AJ548">
        <v>100</v>
      </c>
      <c r="AK548">
        <v>100</v>
      </c>
      <c r="AL548">
        <v>100</v>
      </c>
      <c r="AM548">
        <v>100</v>
      </c>
      <c r="AN548">
        <v>100</v>
      </c>
      <c r="AO548">
        <v>100</v>
      </c>
      <c r="AP548">
        <v>100</v>
      </c>
      <c r="AQ548">
        <v>0</v>
      </c>
      <c r="AR548">
        <v>0</v>
      </c>
      <c r="AS548">
        <v>0</v>
      </c>
      <c r="AT548">
        <v>0</v>
      </c>
      <c r="AU548">
        <v>0</v>
      </c>
      <c r="AV548">
        <v>0</v>
      </c>
      <c r="AW548">
        <v>0</v>
      </c>
      <c r="AX548">
        <v>0</v>
      </c>
      <c r="AY548">
        <v>91</v>
      </c>
      <c r="AZ548">
        <v>91</v>
      </c>
      <c r="BA548">
        <v>91</v>
      </c>
      <c r="BB548">
        <v>91</v>
      </c>
      <c r="BC548">
        <v>91</v>
      </c>
      <c r="BD548">
        <v>91</v>
      </c>
      <c r="BE548">
        <v>91</v>
      </c>
      <c r="BF548">
        <v>91</v>
      </c>
      <c r="BG548">
        <v>49</v>
      </c>
      <c r="BH548">
        <v>49</v>
      </c>
      <c r="BI548">
        <v>49</v>
      </c>
      <c r="BJ548">
        <v>49</v>
      </c>
      <c r="BK548">
        <v>49</v>
      </c>
      <c r="BL548">
        <v>49</v>
      </c>
      <c r="BM548">
        <v>49</v>
      </c>
      <c r="BN548">
        <v>49</v>
      </c>
      <c r="BO548">
        <v>0</v>
      </c>
      <c r="BP548">
        <v>0</v>
      </c>
      <c r="BQ548">
        <v>6</v>
      </c>
      <c r="BR548">
        <v>9</v>
      </c>
      <c r="BS548">
        <v>70</v>
      </c>
      <c r="BT548">
        <v>166</v>
      </c>
    </row>
    <row r="549" spans="1:72" x14ac:dyDescent="0.25">
      <c r="A549">
        <v>738</v>
      </c>
      <c r="B549" t="s">
        <v>722</v>
      </c>
      <c r="C549">
        <v>0</v>
      </c>
      <c r="D549">
        <v>0</v>
      </c>
      <c r="E549">
        <v>0</v>
      </c>
      <c r="F549">
        <v>0</v>
      </c>
      <c r="G549">
        <v>0</v>
      </c>
      <c r="H549">
        <v>0</v>
      </c>
      <c r="I549">
        <v>0</v>
      </c>
      <c r="J549">
        <v>0</v>
      </c>
      <c r="K549">
        <v>0</v>
      </c>
      <c r="L549">
        <v>0</v>
      </c>
      <c r="M549">
        <v>0</v>
      </c>
      <c r="N549">
        <v>0</v>
      </c>
      <c r="O549">
        <v>0</v>
      </c>
      <c r="P549">
        <v>0</v>
      </c>
      <c r="Q549">
        <v>0</v>
      </c>
      <c r="R549">
        <v>0</v>
      </c>
      <c r="S549">
        <v>0</v>
      </c>
      <c r="T549">
        <v>0</v>
      </c>
      <c r="U549">
        <v>0</v>
      </c>
      <c r="V549">
        <v>0</v>
      </c>
      <c r="W549">
        <v>0</v>
      </c>
      <c r="X549">
        <v>0</v>
      </c>
      <c r="Y549">
        <v>0</v>
      </c>
      <c r="Z549">
        <v>0</v>
      </c>
      <c r="AA549">
        <v>0</v>
      </c>
      <c r="AB549">
        <v>0</v>
      </c>
      <c r="AC549">
        <v>0</v>
      </c>
      <c r="AD549">
        <v>0</v>
      </c>
      <c r="AE549">
        <v>0</v>
      </c>
      <c r="AF549">
        <v>0</v>
      </c>
      <c r="AG549">
        <v>0</v>
      </c>
      <c r="AH549">
        <v>0</v>
      </c>
      <c r="AI549">
        <v>5</v>
      </c>
      <c r="AJ549">
        <v>5</v>
      </c>
      <c r="AK549">
        <v>5</v>
      </c>
      <c r="AL549">
        <v>5</v>
      </c>
      <c r="AM549">
        <v>5</v>
      </c>
      <c r="AN549">
        <v>5</v>
      </c>
      <c r="AO549">
        <v>5</v>
      </c>
      <c r="AP549">
        <v>5</v>
      </c>
      <c r="AQ549">
        <v>0</v>
      </c>
      <c r="AR549">
        <v>0</v>
      </c>
      <c r="AS549">
        <v>0</v>
      </c>
      <c r="AT549">
        <v>0</v>
      </c>
      <c r="AU549">
        <v>0</v>
      </c>
      <c r="AV549">
        <v>0</v>
      </c>
      <c r="AW549">
        <v>0</v>
      </c>
      <c r="AX549">
        <v>0</v>
      </c>
      <c r="AY549">
        <v>70</v>
      </c>
      <c r="AZ549">
        <v>70</v>
      </c>
      <c r="BA549">
        <v>70</v>
      </c>
      <c r="BB549">
        <v>70</v>
      </c>
      <c r="BC549">
        <v>70</v>
      </c>
      <c r="BD549">
        <v>70</v>
      </c>
      <c r="BE549">
        <v>70</v>
      </c>
      <c r="BF549">
        <v>70</v>
      </c>
      <c r="BG549">
        <v>12.5</v>
      </c>
      <c r="BH549">
        <v>12.5</v>
      </c>
      <c r="BI549">
        <v>12.5</v>
      </c>
      <c r="BJ549">
        <v>12.5</v>
      </c>
      <c r="BK549">
        <v>12.5</v>
      </c>
      <c r="BL549">
        <v>12.5</v>
      </c>
      <c r="BM549">
        <v>12.5</v>
      </c>
      <c r="BN549">
        <v>12.5</v>
      </c>
      <c r="BO549">
        <v>0</v>
      </c>
      <c r="BP549">
        <v>0</v>
      </c>
      <c r="BQ549">
        <v>0</v>
      </c>
      <c r="BR549">
        <v>0</v>
      </c>
      <c r="BS549">
        <v>166</v>
      </c>
      <c r="BT549">
        <v>166</v>
      </c>
    </row>
    <row r="550" spans="1:72" x14ac:dyDescent="0.25">
      <c r="A550">
        <v>739</v>
      </c>
      <c r="B550" t="s">
        <v>723</v>
      </c>
      <c r="C550">
        <v>0</v>
      </c>
      <c r="D550">
        <v>0</v>
      </c>
      <c r="E550">
        <v>0</v>
      </c>
      <c r="F550">
        <v>0</v>
      </c>
      <c r="G550">
        <v>0</v>
      </c>
      <c r="H550">
        <v>0</v>
      </c>
      <c r="I550">
        <v>0</v>
      </c>
      <c r="J550">
        <v>0</v>
      </c>
      <c r="K550">
        <v>0</v>
      </c>
      <c r="L550">
        <v>0</v>
      </c>
      <c r="M550">
        <v>0</v>
      </c>
      <c r="N550">
        <v>0</v>
      </c>
      <c r="O550">
        <v>0</v>
      </c>
      <c r="P550">
        <v>0</v>
      </c>
      <c r="Q550">
        <v>0</v>
      </c>
      <c r="R550">
        <v>0</v>
      </c>
      <c r="S550">
        <v>0</v>
      </c>
      <c r="T550">
        <v>0</v>
      </c>
      <c r="U550">
        <v>0</v>
      </c>
      <c r="V550">
        <v>0</v>
      </c>
      <c r="W550">
        <v>0</v>
      </c>
      <c r="X550">
        <v>0</v>
      </c>
      <c r="Y550">
        <v>0</v>
      </c>
      <c r="Z550">
        <v>0</v>
      </c>
      <c r="AA550">
        <v>0</v>
      </c>
      <c r="AB550">
        <v>0</v>
      </c>
      <c r="AC550">
        <v>0</v>
      </c>
      <c r="AD550">
        <v>0</v>
      </c>
      <c r="AE550">
        <v>0</v>
      </c>
      <c r="AF550">
        <v>0</v>
      </c>
      <c r="AG550">
        <v>0</v>
      </c>
      <c r="AH550">
        <v>0</v>
      </c>
      <c r="AI550">
        <v>45</v>
      </c>
      <c r="AJ550">
        <v>45</v>
      </c>
      <c r="AK550">
        <v>45</v>
      </c>
      <c r="AL550">
        <v>45</v>
      </c>
      <c r="AM550">
        <v>45</v>
      </c>
      <c r="AN550">
        <v>45</v>
      </c>
      <c r="AO550">
        <v>45</v>
      </c>
      <c r="AP550">
        <v>45</v>
      </c>
      <c r="AQ550">
        <v>72</v>
      </c>
      <c r="AR550">
        <v>72</v>
      </c>
      <c r="AS550">
        <v>72</v>
      </c>
      <c r="AT550">
        <v>72</v>
      </c>
      <c r="AU550">
        <v>72</v>
      </c>
      <c r="AV550">
        <v>72</v>
      </c>
      <c r="AW550">
        <v>72</v>
      </c>
      <c r="AX550">
        <v>72</v>
      </c>
      <c r="AY550">
        <v>0</v>
      </c>
      <c r="AZ550">
        <v>0</v>
      </c>
      <c r="BA550">
        <v>0</v>
      </c>
      <c r="BB550">
        <v>0</v>
      </c>
      <c r="BC550">
        <v>0</v>
      </c>
      <c r="BD550">
        <v>0</v>
      </c>
      <c r="BE550">
        <v>0</v>
      </c>
      <c r="BF550">
        <v>0</v>
      </c>
      <c r="BG550">
        <v>17.5</v>
      </c>
      <c r="BH550">
        <v>17.5</v>
      </c>
      <c r="BI550">
        <v>17.5</v>
      </c>
      <c r="BJ550">
        <v>17.5</v>
      </c>
      <c r="BK550">
        <v>17.5</v>
      </c>
      <c r="BL550">
        <v>17.5</v>
      </c>
      <c r="BM550">
        <v>17.5</v>
      </c>
      <c r="BN550">
        <v>17.5</v>
      </c>
      <c r="BO550">
        <v>0</v>
      </c>
      <c r="BP550">
        <v>2</v>
      </c>
      <c r="BQ550">
        <v>0</v>
      </c>
      <c r="BR550">
        <v>5</v>
      </c>
      <c r="BS550">
        <v>58</v>
      </c>
      <c r="BT550">
        <v>166</v>
      </c>
    </row>
    <row r="551" spans="1:72" x14ac:dyDescent="0.25">
      <c r="A551">
        <v>740</v>
      </c>
      <c r="B551" t="s">
        <v>724</v>
      </c>
      <c r="C551">
        <v>0</v>
      </c>
      <c r="D551">
        <v>0</v>
      </c>
      <c r="E551">
        <v>0</v>
      </c>
      <c r="F551">
        <v>0</v>
      </c>
      <c r="G551">
        <v>0</v>
      </c>
      <c r="H551">
        <v>0</v>
      </c>
      <c r="I551">
        <v>0</v>
      </c>
      <c r="J551">
        <v>0</v>
      </c>
      <c r="K551">
        <v>0</v>
      </c>
      <c r="L551">
        <v>0</v>
      </c>
      <c r="M551">
        <v>0</v>
      </c>
      <c r="N551">
        <v>0</v>
      </c>
      <c r="O551">
        <v>0</v>
      </c>
      <c r="P551">
        <v>0</v>
      </c>
      <c r="Q551">
        <v>0</v>
      </c>
      <c r="R551">
        <v>0</v>
      </c>
      <c r="S551">
        <v>0</v>
      </c>
      <c r="T551">
        <v>0</v>
      </c>
      <c r="U551">
        <v>0</v>
      </c>
      <c r="V551">
        <v>0</v>
      </c>
      <c r="W551">
        <v>0</v>
      </c>
      <c r="X551">
        <v>0</v>
      </c>
      <c r="Y551">
        <v>0</v>
      </c>
      <c r="Z551">
        <v>0</v>
      </c>
      <c r="AA551">
        <v>0</v>
      </c>
      <c r="AB551">
        <v>0</v>
      </c>
      <c r="AC551">
        <v>0</v>
      </c>
      <c r="AD551">
        <v>0</v>
      </c>
      <c r="AE551">
        <v>0</v>
      </c>
      <c r="AF551">
        <v>0</v>
      </c>
      <c r="AG551">
        <v>0</v>
      </c>
      <c r="AH551">
        <v>0</v>
      </c>
      <c r="AI551">
        <v>5</v>
      </c>
      <c r="AJ551">
        <v>5</v>
      </c>
      <c r="AK551">
        <v>5</v>
      </c>
      <c r="AL551">
        <v>5</v>
      </c>
      <c r="AM551">
        <v>5</v>
      </c>
      <c r="AN551">
        <v>5</v>
      </c>
      <c r="AO551">
        <v>5</v>
      </c>
      <c r="AP551">
        <v>5</v>
      </c>
      <c r="AQ551">
        <v>0</v>
      </c>
      <c r="AR551">
        <v>0</v>
      </c>
      <c r="AS551">
        <v>0</v>
      </c>
      <c r="AT551">
        <v>0</v>
      </c>
      <c r="AU551">
        <v>0</v>
      </c>
      <c r="AV551">
        <v>0</v>
      </c>
      <c r="AW551">
        <v>0</v>
      </c>
      <c r="AX551">
        <v>0</v>
      </c>
      <c r="AY551">
        <v>70</v>
      </c>
      <c r="AZ551">
        <v>70</v>
      </c>
      <c r="BA551">
        <v>70</v>
      </c>
      <c r="BB551">
        <v>70</v>
      </c>
      <c r="BC551">
        <v>70</v>
      </c>
      <c r="BD551">
        <v>70</v>
      </c>
      <c r="BE551">
        <v>70</v>
      </c>
      <c r="BF551">
        <v>70</v>
      </c>
      <c r="BG551">
        <v>12.5</v>
      </c>
      <c r="BH551">
        <v>12.5</v>
      </c>
      <c r="BI551">
        <v>12.5</v>
      </c>
      <c r="BJ551">
        <v>12.5</v>
      </c>
      <c r="BK551">
        <v>12.5</v>
      </c>
      <c r="BL551">
        <v>12.5</v>
      </c>
      <c r="BM551">
        <v>12.5</v>
      </c>
      <c r="BN551">
        <v>12.5</v>
      </c>
      <c r="BO551">
        <v>0</v>
      </c>
      <c r="BP551">
        <v>0</v>
      </c>
      <c r="BQ551">
        <v>0</v>
      </c>
      <c r="BR551">
        <v>0</v>
      </c>
      <c r="BS551">
        <v>166</v>
      </c>
      <c r="BT551">
        <v>166</v>
      </c>
    </row>
    <row r="552" spans="1:72" x14ac:dyDescent="0.25">
      <c r="A552">
        <v>741</v>
      </c>
      <c r="B552" t="s">
        <v>725</v>
      </c>
      <c r="C552">
        <v>0</v>
      </c>
      <c r="D552">
        <v>0</v>
      </c>
      <c r="E552">
        <v>0</v>
      </c>
      <c r="F552">
        <v>0</v>
      </c>
      <c r="G552">
        <v>0</v>
      </c>
      <c r="H552">
        <v>0</v>
      </c>
      <c r="I552">
        <v>0</v>
      </c>
      <c r="J552">
        <v>0</v>
      </c>
      <c r="K552">
        <v>0</v>
      </c>
      <c r="L552">
        <v>0</v>
      </c>
      <c r="M552">
        <v>0</v>
      </c>
      <c r="N552">
        <v>0</v>
      </c>
      <c r="O552">
        <v>0</v>
      </c>
      <c r="P552">
        <v>0</v>
      </c>
      <c r="Q552">
        <v>0</v>
      </c>
      <c r="R552">
        <v>0</v>
      </c>
      <c r="S552">
        <v>0</v>
      </c>
      <c r="T552">
        <v>0</v>
      </c>
      <c r="U552">
        <v>0</v>
      </c>
      <c r="V552">
        <v>0</v>
      </c>
      <c r="W552">
        <v>0</v>
      </c>
      <c r="X552">
        <v>0</v>
      </c>
      <c r="Y552">
        <v>0</v>
      </c>
      <c r="Z552">
        <v>0</v>
      </c>
      <c r="AA552">
        <v>0</v>
      </c>
      <c r="AB552">
        <v>0</v>
      </c>
      <c r="AC552">
        <v>0</v>
      </c>
      <c r="AD552">
        <v>0</v>
      </c>
      <c r="AE552">
        <v>0</v>
      </c>
      <c r="AF552">
        <v>0</v>
      </c>
      <c r="AG552">
        <v>0</v>
      </c>
      <c r="AH552">
        <v>0</v>
      </c>
      <c r="AI552">
        <v>95</v>
      </c>
      <c r="AJ552">
        <v>95</v>
      </c>
      <c r="AK552">
        <v>95</v>
      </c>
      <c r="AL552">
        <v>95</v>
      </c>
      <c r="AM552">
        <v>95</v>
      </c>
      <c r="AN552">
        <v>95</v>
      </c>
      <c r="AO552">
        <v>95</v>
      </c>
      <c r="AP552">
        <v>95</v>
      </c>
      <c r="AQ552">
        <v>5</v>
      </c>
      <c r="AR552">
        <v>5</v>
      </c>
      <c r="AS552">
        <v>5</v>
      </c>
      <c r="AT552">
        <v>5</v>
      </c>
      <c r="AU552">
        <v>5</v>
      </c>
      <c r="AV552">
        <v>5</v>
      </c>
      <c r="AW552">
        <v>5</v>
      </c>
      <c r="AX552">
        <v>5</v>
      </c>
      <c r="AY552">
        <v>0</v>
      </c>
      <c r="AZ552">
        <v>0</v>
      </c>
      <c r="BA552">
        <v>0</v>
      </c>
      <c r="BB552">
        <v>0</v>
      </c>
      <c r="BC552">
        <v>0</v>
      </c>
      <c r="BD552">
        <v>0</v>
      </c>
      <c r="BE552">
        <v>0</v>
      </c>
      <c r="BF552">
        <v>0</v>
      </c>
      <c r="BG552">
        <v>60</v>
      </c>
      <c r="BH552">
        <v>60</v>
      </c>
      <c r="BI552">
        <v>60</v>
      </c>
      <c r="BJ552">
        <v>60</v>
      </c>
      <c r="BK552">
        <v>60</v>
      </c>
      <c r="BL552">
        <v>60</v>
      </c>
      <c r="BM552">
        <v>60</v>
      </c>
      <c r="BN552">
        <v>60</v>
      </c>
      <c r="BO552">
        <v>0</v>
      </c>
      <c r="BP552">
        <v>0</v>
      </c>
      <c r="BQ552">
        <v>0</v>
      </c>
      <c r="BR552">
        <v>0</v>
      </c>
      <c r="BS552">
        <v>31</v>
      </c>
      <c r="BT552">
        <v>166</v>
      </c>
    </row>
    <row r="553" spans="1:72" x14ac:dyDescent="0.25">
      <c r="A553">
        <v>742</v>
      </c>
      <c r="B553" t="s">
        <v>726</v>
      </c>
      <c r="C553">
        <v>0</v>
      </c>
      <c r="D553">
        <v>0</v>
      </c>
      <c r="E553">
        <v>0</v>
      </c>
      <c r="F553">
        <v>0</v>
      </c>
      <c r="G553">
        <v>0</v>
      </c>
      <c r="H553">
        <v>0</v>
      </c>
      <c r="I553">
        <v>0</v>
      </c>
      <c r="J553">
        <v>0</v>
      </c>
      <c r="K553">
        <v>0</v>
      </c>
      <c r="L553">
        <v>0</v>
      </c>
      <c r="M553">
        <v>0</v>
      </c>
      <c r="N553">
        <v>0</v>
      </c>
      <c r="O553">
        <v>0</v>
      </c>
      <c r="P553">
        <v>0</v>
      </c>
      <c r="Q553">
        <v>0</v>
      </c>
      <c r="R553">
        <v>0</v>
      </c>
      <c r="S553">
        <v>0</v>
      </c>
      <c r="T553">
        <v>0</v>
      </c>
      <c r="U553">
        <v>0</v>
      </c>
      <c r="V553">
        <v>0</v>
      </c>
      <c r="W553">
        <v>0</v>
      </c>
      <c r="X553">
        <v>0</v>
      </c>
      <c r="Y553">
        <v>0</v>
      </c>
      <c r="Z553">
        <v>0</v>
      </c>
      <c r="AA553">
        <v>0</v>
      </c>
      <c r="AB553">
        <v>0</v>
      </c>
      <c r="AC553">
        <v>0</v>
      </c>
      <c r="AD553">
        <v>0</v>
      </c>
      <c r="AE553">
        <v>0</v>
      </c>
      <c r="AF553">
        <v>0</v>
      </c>
      <c r="AG553">
        <v>0</v>
      </c>
      <c r="AH553">
        <v>0</v>
      </c>
      <c r="AI553">
        <v>100</v>
      </c>
      <c r="AJ553">
        <v>100</v>
      </c>
      <c r="AK553">
        <v>100</v>
      </c>
      <c r="AL553">
        <v>100</v>
      </c>
      <c r="AM553">
        <v>100</v>
      </c>
      <c r="AN553">
        <v>100</v>
      </c>
      <c r="AO553">
        <v>100</v>
      </c>
      <c r="AP553">
        <v>100</v>
      </c>
      <c r="AQ553">
        <v>10</v>
      </c>
      <c r="AR553">
        <v>10</v>
      </c>
      <c r="AS553">
        <v>10</v>
      </c>
      <c r="AT553">
        <v>10</v>
      </c>
      <c r="AU553">
        <v>10</v>
      </c>
      <c r="AV553">
        <v>10</v>
      </c>
      <c r="AW553">
        <v>10</v>
      </c>
      <c r="AX553">
        <v>10</v>
      </c>
      <c r="AY553">
        <v>0</v>
      </c>
      <c r="AZ553">
        <v>0</v>
      </c>
      <c r="BA553">
        <v>0</v>
      </c>
      <c r="BB553">
        <v>0</v>
      </c>
      <c r="BC553">
        <v>0</v>
      </c>
      <c r="BD553">
        <v>0</v>
      </c>
      <c r="BE553">
        <v>0</v>
      </c>
      <c r="BF553">
        <v>0</v>
      </c>
      <c r="BG553">
        <v>5</v>
      </c>
      <c r="BH553">
        <v>5</v>
      </c>
      <c r="BI553">
        <v>5</v>
      </c>
      <c r="BJ553">
        <v>5</v>
      </c>
      <c r="BK553">
        <v>5</v>
      </c>
      <c r="BL553">
        <v>5</v>
      </c>
      <c r="BM553">
        <v>5</v>
      </c>
      <c r="BN553">
        <v>5</v>
      </c>
      <c r="BO553">
        <v>0</v>
      </c>
      <c r="BP553">
        <v>0</v>
      </c>
      <c r="BQ553">
        <v>0</v>
      </c>
      <c r="BR553">
        <v>0</v>
      </c>
      <c r="BS553">
        <v>9</v>
      </c>
      <c r="BT553">
        <v>166</v>
      </c>
    </row>
    <row r="554" spans="1:72" x14ac:dyDescent="0.25">
      <c r="A554">
        <v>743</v>
      </c>
      <c r="B554" t="s">
        <v>727</v>
      </c>
      <c r="C554">
        <v>1.17</v>
      </c>
      <c r="D554">
        <v>1.03</v>
      </c>
      <c r="E554">
        <v>2.23</v>
      </c>
      <c r="F554">
        <v>0.31</v>
      </c>
      <c r="G554">
        <v>0</v>
      </c>
      <c r="H554">
        <v>0.85</v>
      </c>
      <c r="I554">
        <v>0</v>
      </c>
      <c r="J554">
        <v>0.32</v>
      </c>
      <c r="K554">
        <v>0.62</v>
      </c>
      <c r="L554">
        <v>0.21</v>
      </c>
      <c r="M554">
        <v>0.52</v>
      </c>
      <c r="N554">
        <v>0.77</v>
      </c>
      <c r="O554">
        <v>0</v>
      </c>
      <c r="P554">
        <v>0</v>
      </c>
      <c r="Q554">
        <v>0</v>
      </c>
      <c r="R554">
        <v>5.74</v>
      </c>
      <c r="S554">
        <v>0</v>
      </c>
      <c r="T554">
        <v>2.35</v>
      </c>
      <c r="U554">
        <v>0</v>
      </c>
      <c r="V554">
        <v>0</v>
      </c>
      <c r="W554">
        <v>0</v>
      </c>
      <c r="X554">
        <v>0</v>
      </c>
      <c r="Y554">
        <v>0</v>
      </c>
      <c r="Z554">
        <v>0</v>
      </c>
      <c r="AA554">
        <v>0</v>
      </c>
      <c r="AB554">
        <v>0</v>
      </c>
      <c r="AC554">
        <v>0</v>
      </c>
      <c r="AD554">
        <v>0</v>
      </c>
      <c r="AE554">
        <v>0</v>
      </c>
      <c r="AF554">
        <v>0</v>
      </c>
      <c r="AG554">
        <v>0</v>
      </c>
      <c r="AH554">
        <v>0</v>
      </c>
      <c r="AI554">
        <v>73.83</v>
      </c>
      <c r="AJ554">
        <v>73.97</v>
      </c>
      <c r="AK554">
        <v>72.77</v>
      </c>
      <c r="AL554">
        <v>74.69</v>
      </c>
      <c r="AM554">
        <v>75</v>
      </c>
      <c r="AN554">
        <v>74.150000000000006</v>
      </c>
      <c r="AO554">
        <v>75</v>
      </c>
      <c r="AP554">
        <v>74.680000000000007</v>
      </c>
      <c r="AQ554">
        <v>99.38</v>
      </c>
      <c r="AR554">
        <v>99.79</v>
      </c>
      <c r="AS554">
        <v>99.48</v>
      </c>
      <c r="AT554">
        <v>99.23</v>
      </c>
      <c r="AU554">
        <v>100</v>
      </c>
      <c r="AV554">
        <v>100</v>
      </c>
      <c r="AW554">
        <v>100</v>
      </c>
      <c r="AX554">
        <v>94.26</v>
      </c>
      <c r="AY554">
        <v>10</v>
      </c>
      <c r="AZ554">
        <v>7.65</v>
      </c>
      <c r="BA554">
        <v>10</v>
      </c>
      <c r="BB554">
        <v>10</v>
      </c>
      <c r="BC554">
        <v>10</v>
      </c>
      <c r="BD554">
        <v>10</v>
      </c>
      <c r="BE554">
        <v>10</v>
      </c>
      <c r="BF554">
        <v>10</v>
      </c>
      <c r="BG554">
        <v>15</v>
      </c>
      <c r="BH554">
        <v>15</v>
      </c>
      <c r="BI554">
        <v>15</v>
      </c>
      <c r="BJ554">
        <v>15</v>
      </c>
      <c r="BK554">
        <v>15</v>
      </c>
      <c r="BL554">
        <v>15</v>
      </c>
      <c r="BM554">
        <v>15</v>
      </c>
      <c r="BN554">
        <v>15</v>
      </c>
      <c r="BO554">
        <v>0</v>
      </c>
      <c r="BP554">
        <v>0</v>
      </c>
      <c r="BQ554">
        <v>0</v>
      </c>
      <c r="BR554">
        <v>0</v>
      </c>
      <c r="BS554">
        <v>65</v>
      </c>
      <c r="BT554">
        <v>65</v>
      </c>
    </row>
    <row r="555" spans="1:72" x14ac:dyDescent="0.25">
      <c r="A555">
        <v>744</v>
      </c>
      <c r="B555" t="s">
        <v>728</v>
      </c>
      <c r="C555">
        <v>0</v>
      </c>
      <c r="D555">
        <v>0</v>
      </c>
      <c r="E555">
        <v>0</v>
      </c>
      <c r="F555">
        <v>0</v>
      </c>
      <c r="G555">
        <v>0</v>
      </c>
      <c r="H555">
        <v>0</v>
      </c>
      <c r="I555">
        <v>0</v>
      </c>
      <c r="J555">
        <v>0</v>
      </c>
      <c r="K555">
        <v>0</v>
      </c>
      <c r="L555">
        <v>0</v>
      </c>
      <c r="M555">
        <v>0</v>
      </c>
      <c r="N555">
        <v>0</v>
      </c>
      <c r="O555">
        <v>0</v>
      </c>
      <c r="P555">
        <v>0</v>
      </c>
      <c r="Q555">
        <v>0</v>
      </c>
      <c r="R555">
        <v>0</v>
      </c>
      <c r="S555">
        <v>0</v>
      </c>
      <c r="T555">
        <v>0</v>
      </c>
      <c r="U555">
        <v>0</v>
      </c>
      <c r="V555">
        <v>0</v>
      </c>
      <c r="W555">
        <v>0</v>
      </c>
      <c r="X555">
        <v>0</v>
      </c>
      <c r="Y555">
        <v>0</v>
      </c>
      <c r="Z555">
        <v>0</v>
      </c>
      <c r="AA555">
        <v>0</v>
      </c>
      <c r="AB555">
        <v>0</v>
      </c>
      <c r="AC555">
        <v>0</v>
      </c>
      <c r="AD555">
        <v>0</v>
      </c>
      <c r="AE555">
        <v>0</v>
      </c>
      <c r="AF555">
        <v>0</v>
      </c>
      <c r="AG555">
        <v>0</v>
      </c>
      <c r="AH555">
        <v>0</v>
      </c>
      <c r="AI555">
        <v>5</v>
      </c>
      <c r="AJ555">
        <v>5</v>
      </c>
      <c r="AK555">
        <v>5</v>
      </c>
      <c r="AL555">
        <v>5</v>
      </c>
      <c r="AM555">
        <v>5</v>
      </c>
      <c r="AN555">
        <v>5</v>
      </c>
      <c r="AO555">
        <v>5</v>
      </c>
      <c r="AP555">
        <v>5</v>
      </c>
      <c r="AQ555">
        <v>100</v>
      </c>
      <c r="AR555">
        <v>100</v>
      </c>
      <c r="AS555">
        <v>100</v>
      </c>
      <c r="AT555">
        <v>100</v>
      </c>
      <c r="AU555">
        <v>100</v>
      </c>
      <c r="AV555">
        <v>100</v>
      </c>
      <c r="AW555">
        <v>100</v>
      </c>
      <c r="AX555">
        <v>100</v>
      </c>
      <c r="AY555">
        <v>12.5</v>
      </c>
      <c r="AZ555">
        <v>12.5</v>
      </c>
      <c r="BA555">
        <v>12.5</v>
      </c>
      <c r="BB555">
        <v>12.5</v>
      </c>
      <c r="BC555">
        <v>12.5</v>
      </c>
      <c r="BD555">
        <v>12.5</v>
      </c>
      <c r="BE555">
        <v>12.5</v>
      </c>
      <c r="BF555">
        <v>12.5</v>
      </c>
      <c r="BG555">
        <v>100</v>
      </c>
      <c r="BH555">
        <v>100</v>
      </c>
      <c r="BI555">
        <v>100</v>
      </c>
      <c r="BJ555">
        <v>100</v>
      </c>
      <c r="BK555">
        <v>100</v>
      </c>
      <c r="BL555">
        <v>100</v>
      </c>
      <c r="BM555">
        <v>100</v>
      </c>
      <c r="BN555">
        <v>100</v>
      </c>
      <c r="BO555">
        <v>0</v>
      </c>
      <c r="BP555">
        <v>0</v>
      </c>
      <c r="BQ555">
        <v>0</v>
      </c>
      <c r="BR555">
        <v>0</v>
      </c>
      <c r="BS555">
        <v>51</v>
      </c>
      <c r="BT555">
        <v>167</v>
      </c>
    </row>
    <row r="556" spans="1:72" x14ac:dyDescent="0.25">
      <c r="A556">
        <v>745</v>
      </c>
      <c r="B556" t="s">
        <v>729</v>
      </c>
      <c r="C556">
        <v>0</v>
      </c>
      <c r="D556">
        <v>0</v>
      </c>
      <c r="E556">
        <v>0</v>
      </c>
      <c r="F556">
        <v>0</v>
      </c>
      <c r="G556">
        <v>0</v>
      </c>
      <c r="H556">
        <v>0</v>
      </c>
      <c r="I556">
        <v>0</v>
      </c>
      <c r="J556">
        <v>0</v>
      </c>
      <c r="K556">
        <v>0</v>
      </c>
      <c r="L556">
        <v>0</v>
      </c>
      <c r="M556">
        <v>0</v>
      </c>
      <c r="N556">
        <v>0</v>
      </c>
      <c r="O556">
        <v>0</v>
      </c>
      <c r="P556">
        <v>0</v>
      </c>
      <c r="Q556">
        <v>0</v>
      </c>
      <c r="R556">
        <v>0</v>
      </c>
      <c r="S556">
        <v>0</v>
      </c>
      <c r="T556">
        <v>0</v>
      </c>
      <c r="U556">
        <v>0</v>
      </c>
      <c r="V556">
        <v>0</v>
      </c>
      <c r="W556">
        <v>0</v>
      </c>
      <c r="X556">
        <v>0</v>
      </c>
      <c r="Y556">
        <v>0</v>
      </c>
      <c r="Z556">
        <v>0</v>
      </c>
      <c r="AA556">
        <v>0</v>
      </c>
      <c r="AB556">
        <v>0</v>
      </c>
      <c r="AC556">
        <v>0</v>
      </c>
      <c r="AD556">
        <v>0</v>
      </c>
      <c r="AE556">
        <v>0</v>
      </c>
      <c r="AF556">
        <v>0</v>
      </c>
      <c r="AG556">
        <v>0</v>
      </c>
      <c r="AH556">
        <v>0</v>
      </c>
      <c r="AI556">
        <v>5</v>
      </c>
      <c r="AJ556">
        <v>5</v>
      </c>
      <c r="AK556">
        <v>5</v>
      </c>
      <c r="AL556">
        <v>5</v>
      </c>
      <c r="AM556">
        <v>5</v>
      </c>
      <c r="AN556">
        <v>5</v>
      </c>
      <c r="AO556">
        <v>5</v>
      </c>
      <c r="AP556">
        <v>5</v>
      </c>
      <c r="AQ556">
        <v>100</v>
      </c>
      <c r="AR556">
        <v>100</v>
      </c>
      <c r="AS556">
        <v>100</v>
      </c>
      <c r="AT556">
        <v>100</v>
      </c>
      <c r="AU556">
        <v>100</v>
      </c>
      <c r="AV556">
        <v>100</v>
      </c>
      <c r="AW556">
        <v>100</v>
      </c>
      <c r="AX556">
        <v>100</v>
      </c>
      <c r="AY556">
        <v>12.5</v>
      </c>
      <c r="AZ556">
        <v>12.5</v>
      </c>
      <c r="BA556">
        <v>12.5</v>
      </c>
      <c r="BB556">
        <v>12.5</v>
      </c>
      <c r="BC556">
        <v>12.5</v>
      </c>
      <c r="BD556">
        <v>12.5</v>
      </c>
      <c r="BE556">
        <v>12.5</v>
      </c>
      <c r="BF556">
        <v>12.5</v>
      </c>
      <c r="BG556">
        <v>100</v>
      </c>
      <c r="BH556">
        <v>100</v>
      </c>
      <c r="BI556">
        <v>100</v>
      </c>
      <c r="BJ556">
        <v>100</v>
      </c>
      <c r="BK556">
        <v>100</v>
      </c>
      <c r="BL556">
        <v>100</v>
      </c>
      <c r="BM556">
        <v>100</v>
      </c>
      <c r="BN556">
        <v>100</v>
      </c>
      <c r="BO556">
        <v>0</v>
      </c>
      <c r="BP556">
        <v>0</v>
      </c>
      <c r="BQ556">
        <v>0</v>
      </c>
      <c r="BR556">
        <v>0</v>
      </c>
      <c r="BS556">
        <v>51</v>
      </c>
      <c r="BT556">
        <v>167</v>
      </c>
    </row>
    <row r="557" spans="1:72" x14ac:dyDescent="0.25">
      <c r="A557">
        <v>746</v>
      </c>
      <c r="B557" t="s">
        <v>730</v>
      </c>
      <c r="C557">
        <v>0</v>
      </c>
      <c r="D557">
        <v>0</v>
      </c>
      <c r="E557">
        <v>0</v>
      </c>
      <c r="F557">
        <v>0</v>
      </c>
      <c r="G557">
        <v>0</v>
      </c>
      <c r="H557">
        <v>0</v>
      </c>
      <c r="I557">
        <v>0</v>
      </c>
      <c r="J557">
        <v>0</v>
      </c>
      <c r="K557">
        <v>0</v>
      </c>
      <c r="L557">
        <v>0</v>
      </c>
      <c r="M557">
        <v>0</v>
      </c>
      <c r="N557">
        <v>0</v>
      </c>
      <c r="O557">
        <v>0</v>
      </c>
      <c r="P557">
        <v>0</v>
      </c>
      <c r="Q557">
        <v>0</v>
      </c>
      <c r="R557">
        <v>0</v>
      </c>
      <c r="S557">
        <v>0</v>
      </c>
      <c r="T557">
        <v>0</v>
      </c>
      <c r="U557">
        <v>0</v>
      </c>
      <c r="V557">
        <v>0</v>
      </c>
      <c r="W557">
        <v>0</v>
      </c>
      <c r="X557">
        <v>0</v>
      </c>
      <c r="Y557">
        <v>0</v>
      </c>
      <c r="Z557">
        <v>0</v>
      </c>
      <c r="AA557">
        <v>0</v>
      </c>
      <c r="AB557">
        <v>0</v>
      </c>
      <c r="AC557">
        <v>0</v>
      </c>
      <c r="AD557">
        <v>0</v>
      </c>
      <c r="AE557">
        <v>0</v>
      </c>
      <c r="AF557">
        <v>0</v>
      </c>
      <c r="AG557">
        <v>0</v>
      </c>
      <c r="AH557">
        <v>0</v>
      </c>
      <c r="AI557">
        <v>5</v>
      </c>
      <c r="AJ557">
        <v>5</v>
      </c>
      <c r="AK557">
        <v>5</v>
      </c>
      <c r="AL557">
        <v>5</v>
      </c>
      <c r="AM557">
        <v>5</v>
      </c>
      <c r="AN557">
        <v>5</v>
      </c>
      <c r="AO557">
        <v>5</v>
      </c>
      <c r="AP557">
        <v>5</v>
      </c>
      <c r="AQ557">
        <v>100</v>
      </c>
      <c r="AR557">
        <v>100</v>
      </c>
      <c r="AS557">
        <v>100</v>
      </c>
      <c r="AT557">
        <v>100</v>
      </c>
      <c r="AU557">
        <v>100</v>
      </c>
      <c r="AV557">
        <v>100</v>
      </c>
      <c r="AW557">
        <v>100</v>
      </c>
      <c r="AX557">
        <v>100</v>
      </c>
      <c r="AY557">
        <v>12.5</v>
      </c>
      <c r="AZ557">
        <v>12.5</v>
      </c>
      <c r="BA557">
        <v>12.5</v>
      </c>
      <c r="BB557">
        <v>12.5</v>
      </c>
      <c r="BC557">
        <v>12.5</v>
      </c>
      <c r="BD557">
        <v>12.5</v>
      </c>
      <c r="BE557">
        <v>12.5</v>
      </c>
      <c r="BF557">
        <v>12.5</v>
      </c>
      <c r="BG557">
        <v>100</v>
      </c>
      <c r="BH557">
        <v>100</v>
      </c>
      <c r="BI557">
        <v>100</v>
      </c>
      <c r="BJ557">
        <v>100</v>
      </c>
      <c r="BK557">
        <v>100</v>
      </c>
      <c r="BL557">
        <v>100</v>
      </c>
      <c r="BM557">
        <v>100</v>
      </c>
      <c r="BN557">
        <v>100</v>
      </c>
      <c r="BO557">
        <v>0</v>
      </c>
      <c r="BP557">
        <v>0</v>
      </c>
      <c r="BQ557">
        <v>0</v>
      </c>
      <c r="BR557">
        <v>0</v>
      </c>
      <c r="BS557">
        <v>51</v>
      </c>
      <c r="BT557">
        <v>167</v>
      </c>
    </row>
    <row r="558" spans="1:72" x14ac:dyDescent="0.25">
      <c r="A558">
        <v>747</v>
      </c>
      <c r="B558" t="s">
        <v>731</v>
      </c>
      <c r="C558">
        <v>0</v>
      </c>
      <c r="D558">
        <v>0</v>
      </c>
      <c r="E558">
        <v>0</v>
      </c>
      <c r="F558">
        <v>0</v>
      </c>
      <c r="G558">
        <v>0</v>
      </c>
      <c r="H558">
        <v>0</v>
      </c>
      <c r="I558">
        <v>0</v>
      </c>
      <c r="J558">
        <v>0</v>
      </c>
      <c r="K558">
        <v>0</v>
      </c>
      <c r="L558">
        <v>0</v>
      </c>
      <c r="M558">
        <v>0</v>
      </c>
      <c r="N558">
        <v>0</v>
      </c>
      <c r="O558">
        <v>0</v>
      </c>
      <c r="P558">
        <v>0</v>
      </c>
      <c r="Q558">
        <v>0</v>
      </c>
      <c r="R558">
        <v>0</v>
      </c>
      <c r="S558">
        <v>0</v>
      </c>
      <c r="T558">
        <v>0</v>
      </c>
      <c r="U558">
        <v>0</v>
      </c>
      <c r="V558">
        <v>0</v>
      </c>
      <c r="W558">
        <v>0</v>
      </c>
      <c r="X558">
        <v>0</v>
      </c>
      <c r="Y558">
        <v>0</v>
      </c>
      <c r="Z558">
        <v>0</v>
      </c>
      <c r="AA558">
        <v>0</v>
      </c>
      <c r="AB558">
        <v>0</v>
      </c>
      <c r="AC558">
        <v>0</v>
      </c>
      <c r="AD558">
        <v>0</v>
      </c>
      <c r="AE558">
        <v>0</v>
      </c>
      <c r="AF558">
        <v>0</v>
      </c>
      <c r="AG558">
        <v>0</v>
      </c>
      <c r="AH558">
        <v>0</v>
      </c>
      <c r="AI558">
        <v>0</v>
      </c>
      <c r="AJ558">
        <v>0</v>
      </c>
      <c r="AK558">
        <v>0</v>
      </c>
      <c r="AL558">
        <v>0</v>
      </c>
      <c r="AM558">
        <v>0</v>
      </c>
      <c r="AN558">
        <v>0</v>
      </c>
      <c r="AO558">
        <v>0</v>
      </c>
      <c r="AP558">
        <v>0</v>
      </c>
      <c r="AQ558">
        <v>0</v>
      </c>
      <c r="AR558">
        <v>0</v>
      </c>
      <c r="AS558">
        <v>0</v>
      </c>
      <c r="AT558">
        <v>0</v>
      </c>
      <c r="AU558">
        <v>0</v>
      </c>
      <c r="AV558">
        <v>0</v>
      </c>
      <c r="AW558">
        <v>0</v>
      </c>
      <c r="AX558">
        <v>0</v>
      </c>
      <c r="AY558">
        <v>12</v>
      </c>
      <c r="AZ558">
        <v>12</v>
      </c>
      <c r="BA558">
        <v>12</v>
      </c>
      <c r="BB558">
        <v>12</v>
      </c>
      <c r="BC558">
        <v>12</v>
      </c>
      <c r="BD558">
        <v>12</v>
      </c>
      <c r="BE558">
        <v>12</v>
      </c>
      <c r="BF558">
        <v>12</v>
      </c>
      <c r="BG558">
        <v>12</v>
      </c>
      <c r="BH558">
        <v>12</v>
      </c>
      <c r="BI558">
        <v>12</v>
      </c>
      <c r="BJ558">
        <v>12</v>
      </c>
      <c r="BK558">
        <v>12</v>
      </c>
      <c r="BL558">
        <v>12</v>
      </c>
      <c r="BM558">
        <v>12</v>
      </c>
      <c r="BN558">
        <v>12</v>
      </c>
      <c r="BO558">
        <v>0</v>
      </c>
      <c r="BP558">
        <v>0</v>
      </c>
      <c r="BQ558">
        <v>2</v>
      </c>
      <c r="BR558">
        <v>2</v>
      </c>
      <c r="BS558">
        <v>168</v>
      </c>
      <c r="BT558">
        <v>168</v>
      </c>
    </row>
    <row r="559" spans="1:72" x14ac:dyDescent="0.25">
      <c r="A559">
        <v>748</v>
      </c>
      <c r="B559" t="s">
        <v>732</v>
      </c>
      <c r="C559">
        <v>0</v>
      </c>
      <c r="D559">
        <v>0</v>
      </c>
      <c r="E559">
        <v>0</v>
      </c>
      <c r="F559">
        <v>0</v>
      </c>
      <c r="G559">
        <v>0</v>
      </c>
      <c r="H559">
        <v>0</v>
      </c>
      <c r="I559">
        <v>0</v>
      </c>
      <c r="J559">
        <v>0</v>
      </c>
      <c r="K559">
        <v>0</v>
      </c>
      <c r="L559">
        <v>0</v>
      </c>
      <c r="M559">
        <v>0</v>
      </c>
      <c r="N559">
        <v>0</v>
      </c>
      <c r="O559">
        <v>0</v>
      </c>
      <c r="P559">
        <v>0</v>
      </c>
      <c r="Q559">
        <v>0</v>
      </c>
      <c r="R559">
        <v>0</v>
      </c>
      <c r="S559">
        <v>0</v>
      </c>
      <c r="T559">
        <v>0</v>
      </c>
      <c r="U559">
        <v>0</v>
      </c>
      <c r="V559">
        <v>0</v>
      </c>
      <c r="W559">
        <v>0</v>
      </c>
      <c r="X559">
        <v>0</v>
      </c>
      <c r="Y559">
        <v>0</v>
      </c>
      <c r="Z559">
        <v>0</v>
      </c>
      <c r="AA559">
        <v>0</v>
      </c>
      <c r="AB559">
        <v>0</v>
      </c>
      <c r="AC559">
        <v>0</v>
      </c>
      <c r="AD559">
        <v>0</v>
      </c>
      <c r="AE559">
        <v>0</v>
      </c>
      <c r="AF559">
        <v>0</v>
      </c>
      <c r="AG559">
        <v>0</v>
      </c>
      <c r="AH559">
        <v>0</v>
      </c>
      <c r="AI559">
        <v>100</v>
      </c>
      <c r="AJ559">
        <v>100</v>
      </c>
      <c r="AK559">
        <v>100</v>
      </c>
      <c r="AL559">
        <v>100</v>
      </c>
      <c r="AM559">
        <v>100</v>
      </c>
      <c r="AN559">
        <v>100</v>
      </c>
      <c r="AO559">
        <v>100</v>
      </c>
      <c r="AP559">
        <v>100</v>
      </c>
      <c r="AQ559">
        <v>0</v>
      </c>
      <c r="AR559">
        <v>0</v>
      </c>
      <c r="AS559">
        <v>0</v>
      </c>
      <c r="AT559">
        <v>0</v>
      </c>
      <c r="AU559">
        <v>0</v>
      </c>
      <c r="AV559">
        <v>0</v>
      </c>
      <c r="AW559">
        <v>0</v>
      </c>
      <c r="AX559">
        <v>0</v>
      </c>
      <c r="AY559">
        <v>0</v>
      </c>
      <c r="AZ559">
        <v>0</v>
      </c>
      <c r="BA559">
        <v>0</v>
      </c>
      <c r="BB559">
        <v>0</v>
      </c>
      <c r="BC559">
        <v>0</v>
      </c>
      <c r="BD559">
        <v>0</v>
      </c>
      <c r="BE559">
        <v>0</v>
      </c>
      <c r="BF559">
        <v>0</v>
      </c>
      <c r="BG559">
        <v>0</v>
      </c>
      <c r="BH559">
        <v>0</v>
      </c>
      <c r="BI559">
        <v>0</v>
      </c>
      <c r="BJ559">
        <v>0</v>
      </c>
      <c r="BK559">
        <v>0</v>
      </c>
      <c r="BL559">
        <v>0</v>
      </c>
      <c r="BM559">
        <v>0</v>
      </c>
      <c r="BN559">
        <v>0</v>
      </c>
      <c r="BO559">
        <v>5</v>
      </c>
      <c r="BP559">
        <v>0</v>
      </c>
      <c r="BQ559">
        <v>0</v>
      </c>
      <c r="BR559">
        <v>0</v>
      </c>
      <c r="BS559">
        <v>82</v>
      </c>
      <c r="BT559">
        <v>168</v>
      </c>
    </row>
    <row r="560" spans="1:72" x14ac:dyDescent="0.25">
      <c r="A560">
        <v>749</v>
      </c>
      <c r="B560" t="s">
        <v>733</v>
      </c>
      <c r="C560">
        <v>0</v>
      </c>
      <c r="D560">
        <v>0</v>
      </c>
      <c r="E560">
        <v>0</v>
      </c>
      <c r="F560">
        <v>0</v>
      </c>
      <c r="G560">
        <v>0</v>
      </c>
      <c r="H560">
        <v>0</v>
      </c>
      <c r="I560">
        <v>0</v>
      </c>
      <c r="J560">
        <v>0</v>
      </c>
      <c r="K560">
        <v>0</v>
      </c>
      <c r="L560">
        <v>0</v>
      </c>
      <c r="M560">
        <v>0</v>
      </c>
      <c r="N560">
        <v>0</v>
      </c>
      <c r="O560">
        <v>0</v>
      </c>
      <c r="P560">
        <v>0</v>
      </c>
      <c r="Q560">
        <v>0</v>
      </c>
      <c r="R560">
        <v>0</v>
      </c>
      <c r="S560">
        <v>0</v>
      </c>
      <c r="T560">
        <v>0</v>
      </c>
      <c r="U560">
        <v>0</v>
      </c>
      <c r="V560">
        <v>0</v>
      </c>
      <c r="W560">
        <v>0</v>
      </c>
      <c r="X560">
        <v>0</v>
      </c>
      <c r="Y560">
        <v>0</v>
      </c>
      <c r="Z560">
        <v>0</v>
      </c>
      <c r="AA560">
        <v>0</v>
      </c>
      <c r="AB560">
        <v>0</v>
      </c>
      <c r="AC560">
        <v>0</v>
      </c>
      <c r="AD560">
        <v>0</v>
      </c>
      <c r="AE560">
        <v>0</v>
      </c>
      <c r="AF560">
        <v>0</v>
      </c>
      <c r="AG560">
        <v>0</v>
      </c>
      <c r="AH560">
        <v>0</v>
      </c>
      <c r="AI560">
        <v>0</v>
      </c>
      <c r="AJ560">
        <v>0</v>
      </c>
      <c r="AK560">
        <v>0</v>
      </c>
      <c r="AL560">
        <v>0</v>
      </c>
      <c r="AM560">
        <v>0</v>
      </c>
      <c r="AN560">
        <v>0</v>
      </c>
      <c r="AO560">
        <v>0</v>
      </c>
      <c r="AP560">
        <v>0</v>
      </c>
      <c r="AQ560">
        <v>0</v>
      </c>
      <c r="AR560">
        <v>0</v>
      </c>
      <c r="AS560">
        <v>0</v>
      </c>
      <c r="AT560">
        <v>0</v>
      </c>
      <c r="AU560">
        <v>0</v>
      </c>
      <c r="AV560">
        <v>0</v>
      </c>
      <c r="AW560">
        <v>0</v>
      </c>
      <c r="AX560">
        <v>0</v>
      </c>
      <c r="AY560">
        <v>10</v>
      </c>
      <c r="AZ560">
        <v>10</v>
      </c>
      <c r="BA560">
        <v>10</v>
      </c>
      <c r="BB560">
        <v>10</v>
      </c>
      <c r="BC560">
        <v>10</v>
      </c>
      <c r="BD560">
        <v>10</v>
      </c>
      <c r="BE560">
        <v>10</v>
      </c>
      <c r="BF560">
        <v>10</v>
      </c>
      <c r="BG560">
        <v>10</v>
      </c>
      <c r="BH560">
        <v>10</v>
      </c>
      <c r="BI560">
        <v>10</v>
      </c>
      <c r="BJ560">
        <v>10</v>
      </c>
      <c r="BK560">
        <v>10</v>
      </c>
      <c r="BL560">
        <v>10</v>
      </c>
      <c r="BM560">
        <v>10</v>
      </c>
      <c r="BN560">
        <v>10</v>
      </c>
      <c r="BO560">
        <v>0</v>
      </c>
      <c r="BP560">
        <v>0</v>
      </c>
      <c r="BQ560">
        <v>0</v>
      </c>
      <c r="BR560">
        <v>0</v>
      </c>
      <c r="BS560">
        <v>168</v>
      </c>
      <c r="BT560">
        <v>168</v>
      </c>
    </row>
    <row r="561" spans="1:72" x14ac:dyDescent="0.25">
      <c r="A561">
        <v>750</v>
      </c>
      <c r="B561" t="s">
        <v>734</v>
      </c>
      <c r="C561">
        <v>0</v>
      </c>
      <c r="D561">
        <v>0</v>
      </c>
      <c r="E561">
        <v>0</v>
      </c>
      <c r="F561">
        <v>0</v>
      </c>
      <c r="G561">
        <v>0</v>
      </c>
      <c r="H561">
        <v>0</v>
      </c>
      <c r="I561">
        <v>0</v>
      </c>
      <c r="J561">
        <v>0</v>
      </c>
      <c r="K561">
        <v>0</v>
      </c>
      <c r="L561">
        <v>0</v>
      </c>
      <c r="M561">
        <v>0</v>
      </c>
      <c r="N561">
        <v>0</v>
      </c>
      <c r="O561">
        <v>0</v>
      </c>
      <c r="P561">
        <v>0</v>
      </c>
      <c r="Q561">
        <v>0</v>
      </c>
      <c r="R561">
        <v>0</v>
      </c>
      <c r="S561">
        <v>0</v>
      </c>
      <c r="T561">
        <v>0</v>
      </c>
      <c r="U561">
        <v>0</v>
      </c>
      <c r="V561">
        <v>0</v>
      </c>
      <c r="W561">
        <v>0</v>
      </c>
      <c r="X561">
        <v>0</v>
      </c>
      <c r="Y561">
        <v>0</v>
      </c>
      <c r="Z561">
        <v>0</v>
      </c>
      <c r="AA561">
        <v>0</v>
      </c>
      <c r="AB561">
        <v>0</v>
      </c>
      <c r="AC561">
        <v>0</v>
      </c>
      <c r="AD561">
        <v>0</v>
      </c>
      <c r="AE561">
        <v>0</v>
      </c>
      <c r="AF561">
        <v>0</v>
      </c>
      <c r="AG561">
        <v>0</v>
      </c>
      <c r="AH561">
        <v>0</v>
      </c>
      <c r="AI561">
        <v>0</v>
      </c>
      <c r="AJ561">
        <v>0</v>
      </c>
      <c r="AK561">
        <v>0</v>
      </c>
      <c r="AL561">
        <v>0</v>
      </c>
      <c r="AM561">
        <v>0</v>
      </c>
      <c r="AN561">
        <v>0</v>
      </c>
      <c r="AO561">
        <v>0</v>
      </c>
      <c r="AP561">
        <v>0</v>
      </c>
      <c r="AQ561">
        <v>5</v>
      </c>
      <c r="AR561">
        <v>5</v>
      </c>
      <c r="AS561">
        <v>5</v>
      </c>
      <c r="AT561">
        <v>5</v>
      </c>
      <c r="AU561">
        <v>5</v>
      </c>
      <c r="AV561">
        <v>5</v>
      </c>
      <c r="AW561">
        <v>5</v>
      </c>
      <c r="AX561">
        <v>5</v>
      </c>
      <c r="AY561">
        <v>100</v>
      </c>
      <c r="AZ561">
        <v>100</v>
      </c>
      <c r="BA561">
        <v>100</v>
      </c>
      <c r="BB561">
        <v>100</v>
      </c>
      <c r="BC561">
        <v>100</v>
      </c>
      <c r="BD561">
        <v>100</v>
      </c>
      <c r="BE561">
        <v>100</v>
      </c>
      <c r="BF561">
        <v>100</v>
      </c>
      <c r="BG561">
        <v>30</v>
      </c>
      <c r="BH561">
        <v>30</v>
      </c>
      <c r="BI561">
        <v>30</v>
      </c>
      <c r="BJ561">
        <v>30</v>
      </c>
      <c r="BK561">
        <v>30</v>
      </c>
      <c r="BL561">
        <v>30</v>
      </c>
      <c r="BM561">
        <v>30</v>
      </c>
      <c r="BN561">
        <v>30</v>
      </c>
      <c r="BO561">
        <v>0</v>
      </c>
      <c r="BP561">
        <v>0</v>
      </c>
      <c r="BQ561">
        <v>0</v>
      </c>
      <c r="BR561">
        <v>0</v>
      </c>
      <c r="BS561">
        <v>67</v>
      </c>
      <c r="BT561">
        <v>168</v>
      </c>
    </row>
    <row r="562" spans="1:72" x14ac:dyDescent="0.25">
      <c r="A562">
        <v>751</v>
      </c>
      <c r="B562" t="s">
        <v>735</v>
      </c>
      <c r="C562">
        <v>0</v>
      </c>
      <c r="D562">
        <v>0</v>
      </c>
      <c r="E562">
        <v>0</v>
      </c>
      <c r="F562">
        <v>0</v>
      </c>
      <c r="G562">
        <v>0</v>
      </c>
      <c r="H562">
        <v>0</v>
      </c>
      <c r="I562">
        <v>0</v>
      </c>
      <c r="J562">
        <v>0</v>
      </c>
      <c r="K562">
        <v>0</v>
      </c>
      <c r="L562">
        <v>0</v>
      </c>
      <c r="M562">
        <v>0</v>
      </c>
      <c r="N562">
        <v>0</v>
      </c>
      <c r="O562">
        <v>0</v>
      </c>
      <c r="P562">
        <v>0</v>
      </c>
      <c r="Q562">
        <v>0</v>
      </c>
      <c r="R562">
        <v>0</v>
      </c>
      <c r="S562">
        <v>0</v>
      </c>
      <c r="T562">
        <v>0</v>
      </c>
      <c r="U562">
        <v>0</v>
      </c>
      <c r="V562">
        <v>0</v>
      </c>
      <c r="W562">
        <v>0</v>
      </c>
      <c r="X562">
        <v>0</v>
      </c>
      <c r="Y562">
        <v>0</v>
      </c>
      <c r="Z562">
        <v>0</v>
      </c>
      <c r="AA562">
        <v>0</v>
      </c>
      <c r="AB562">
        <v>0</v>
      </c>
      <c r="AC562">
        <v>0</v>
      </c>
      <c r="AD562">
        <v>0</v>
      </c>
      <c r="AE562">
        <v>0</v>
      </c>
      <c r="AF562">
        <v>0</v>
      </c>
      <c r="AG562">
        <v>0</v>
      </c>
      <c r="AH562">
        <v>0</v>
      </c>
      <c r="AI562">
        <v>17.5</v>
      </c>
      <c r="AJ562">
        <v>17.5</v>
      </c>
      <c r="AK562">
        <v>17.5</v>
      </c>
      <c r="AL562">
        <v>17.5</v>
      </c>
      <c r="AM562">
        <v>17.5</v>
      </c>
      <c r="AN562">
        <v>17.5</v>
      </c>
      <c r="AO562">
        <v>17.5</v>
      </c>
      <c r="AP562">
        <v>17.5</v>
      </c>
      <c r="AQ562">
        <v>0</v>
      </c>
      <c r="AR562">
        <v>0</v>
      </c>
      <c r="AS562">
        <v>0</v>
      </c>
      <c r="AT562">
        <v>0</v>
      </c>
      <c r="AU562">
        <v>0</v>
      </c>
      <c r="AV562">
        <v>0</v>
      </c>
      <c r="AW562">
        <v>0</v>
      </c>
      <c r="AX562">
        <v>0</v>
      </c>
      <c r="AY562">
        <v>0</v>
      </c>
      <c r="AZ562">
        <v>0</v>
      </c>
      <c r="BA562">
        <v>0</v>
      </c>
      <c r="BB562">
        <v>0</v>
      </c>
      <c r="BC562">
        <v>0</v>
      </c>
      <c r="BD562">
        <v>0</v>
      </c>
      <c r="BE562">
        <v>0</v>
      </c>
      <c r="BF562">
        <v>0</v>
      </c>
      <c r="BG562">
        <v>0</v>
      </c>
      <c r="BH562">
        <v>0</v>
      </c>
      <c r="BI562">
        <v>0</v>
      </c>
      <c r="BJ562">
        <v>0</v>
      </c>
      <c r="BK562">
        <v>0</v>
      </c>
      <c r="BL562">
        <v>0</v>
      </c>
      <c r="BM562">
        <v>0</v>
      </c>
      <c r="BN562">
        <v>0</v>
      </c>
      <c r="BO562">
        <v>0</v>
      </c>
      <c r="BP562">
        <v>0</v>
      </c>
      <c r="BQ562">
        <v>0</v>
      </c>
      <c r="BR562">
        <v>0</v>
      </c>
      <c r="BS562">
        <v>165</v>
      </c>
      <c r="BT562">
        <v>168</v>
      </c>
    </row>
    <row r="563" spans="1:72" x14ac:dyDescent="0.25">
      <c r="A563">
        <v>752</v>
      </c>
      <c r="B563" t="s">
        <v>736</v>
      </c>
      <c r="C563">
        <v>0</v>
      </c>
      <c r="D563">
        <v>0</v>
      </c>
      <c r="E563">
        <v>0</v>
      </c>
      <c r="F563">
        <v>0</v>
      </c>
      <c r="G563">
        <v>0</v>
      </c>
      <c r="H563">
        <v>0</v>
      </c>
      <c r="I563">
        <v>0</v>
      </c>
      <c r="J563">
        <v>0</v>
      </c>
      <c r="K563">
        <v>0</v>
      </c>
      <c r="L563">
        <v>0</v>
      </c>
      <c r="M563">
        <v>0</v>
      </c>
      <c r="N563">
        <v>0</v>
      </c>
      <c r="O563">
        <v>0</v>
      </c>
      <c r="P563">
        <v>0</v>
      </c>
      <c r="Q563">
        <v>0</v>
      </c>
      <c r="R563">
        <v>0</v>
      </c>
      <c r="S563">
        <v>0</v>
      </c>
      <c r="T563">
        <v>0</v>
      </c>
      <c r="U563">
        <v>0</v>
      </c>
      <c r="V563">
        <v>0</v>
      </c>
      <c r="W563">
        <v>0</v>
      </c>
      <c r="X563">
        <v>0</v>
      </c>
      <c r="Y563">
        <v>0</v>
      </c>
      <c r="Z563">
        <v>0</v>
      </c>
      <c r="AA563">
        <v>0</v>
      </c>
      <c r="AB563">
        <v>0</v>
      </c>
      <c r="AC563">
        <v>0</v>
      </c>
      <c r="AD563">
        <v>0</v>
      </c>
      <c r="AE563">
        <v>0</v>
      </c>
      <c r="AF563">
        <v>0</v>
      </c>
      <c r="AG563">
        <v>0</v>
      </c>
      <c r="AH563">
        <v>0</v>
      </c>
      <c r="AI563">
        <v>10</v>
      </c>
      <c r="AJ563">
        <v>10</v>
      </c>
      <c r="AK563">
        <v>10</v>
      </c>
      <c r="AL563">
        <v>10</v>
      </c>
      <c r="AM563">
        <v>10</v>
      </c>
      <c r="AN563">
        <v>10</v>
      </c>
      <c r="AO563">
        <v>10</v>
      </c>
      <c r="AP563">
        <v>10</v>
      </c>
      <c r="AQ563">
        <v>10</v>
      </c>
      <c r="AR563">
        <v>10</v>
      </c>
      <c r="AS563">
        <v>10</v>
      </c>
      <c r="AT563">
        <v>10</v>
      </c>
      <c r="AU563">
        <v>10</v>
      </c>
      <c r="AV563">
        <v>10</v>
      </c>
      <c r="AW563">
        <v>10</v>
      </c>
      <c r="AX563">
        <v>10</v>
      </c>
      <c r="AY563">
        <v>25</v>
      </c>
      <c r="AZ563">
        <v>25</v>
      </c>
      <c r="BA563">
        <v>25</v>
      </c>
      <c r="BB563">
        <v>25</v>
      </c>
      <c r="BC563">
        <v>25</v>
      </c>
      <c r="BD563">
        <v>25</v>
      </c>
      <c r="BE563">
        <v>25</v>
      </c>
      <c r="BF563">
        <v>25</v>
      </c>
      <c r="BG563">
        <v>35</v>
      </c>
      <c r="BH563">
        <v>35</v>
      </c>
      <c r="BI563">
        <v>35</v>
      </c>
      <c r="BJ563">
        <v>35</v>
      </c>
      <c r="BK563">
        <v>35</v>
      </c>
      <c r="BL563">
        <v>35</v>
      </c>
      <c r="BM563">
        <v>35</v>
      </c>
      <c r="BN563">
        <v>35</v>
      </c>
      <c r="BO563">
        <v>0</v>
      </c>
      <c r="BP563">
        <v>0</v>
      </c>
      <c r="BQ563">
        <v>0</v>
      </c>
      <c r="BR563">
        <v>0</v>
      </c>
      <c r="BS563">
        <v>169</v>
      </c>
      <c r="BT563">
        <v>169</v>
      </c>
    </row>
    <row r="564" spans="1:72" x14ac:dyDescent="0.25">
      <c r="A564">
        <v>753</v>
      </c>
      <c r="B564" t="s">
        <v>737</v>
      </c>
      <c r="C564">
        <v>0</v>
      </c>
      <c r="D564">
        <v>0</v>
      </c>
      <c r="E564">
        <v>0</v>
      </c>
      <c r="F564">
        <v>0</v>
      </c>
      <c r="G564">
        <v>0</v>
      </c>
      <c r="H564">
        <v>0</v>
      </c>
      <c r="I564">
        <v>0</v>
      </c>
      <c r="J564">
        <v>0</v>
      </c>
      <c r="K564">
        <v>0</v>
      </c>
      <c r="L564">
        <v>0</v>
      </c>
      <c r="M564">
        <v>0</v>
      </c>
      <c r="N564">
        <v>0</v>
      </c>
      <c r="O564">
        <v>0</v>
      </c>
      <c r="P564">
        <v>0</v>
      </c>
      <c r="Q564">
        <v>0</v>
      </c>
      <c r="R564">
        <v>0</v>
      </c>
      <c r="S564">
        <v>0</v>
      </c>
      <c r="T564">
        <v>0</v>
      </c>
      <c r="U564">
        <v>0</v>
      </c>
      <c r="V564">
        <v>0</v>
      </c>
      <c r="W564">
        <v>0</v>
      </c>
      <c r="X564">
        <v>0</v>
      </c>
      <c r="Y564">
        <v>0</v>
      </c>
      <c r="Z564">
        <v>0</v>
      </c>
      <c r="AA564">
        <v>0</v>
      </c>
      <c r="AB564">
        <v>0</v>
      </c>
      <c r="AC564">
        <v>0</v>
      </c>
      <c r="AD564">
        <v>0</v>
      </c>
      <c r="AE564">
        <v>0</v>
      </c>
      <c r="AF564">
        <v>0</v>
      </c>
      <c r="AG564">
        <v>0</v>
      </c>
      <c r="AH564">
        <v>0</v>
      </c>
      <c r="AI564">
        <v>10.5</v>
      </c>
      <c r="AJ564">
        <v>10.5</v>
      </c>
      <c r="AK564">
        <v>10.5</v>
      </c>
      <c r="AL564">
        <v>10.5</v>
      </c>
      <c r="AM564">
        <v>10.5</v>
      </c>
      <c r="AN564">
        <v>10.5</v>
      </c>
      <c r="AO564">
        <v>10.5</v>
      </c>
      <c r="AP564">
        <v>10.5</v>
      </c>
      <c r="AQ564">
        <v>0</v>
      </c>
      <c r="AR564">
        <v>0</v>
      </c>
      <c r="AS564">
        <v>0</v>
      </c>
      <c r="AT564">
        <v>0</v>
      </c>
      <c r="AU564">
        <v>0</v>
      </c>
      <c r="AV564">
        <v>0</v>
      </c>
      <c r="AW564">
        <v>0</v>
      </c>
      <c r="AX564">
        <v>0</v>
      </c>
      <c r="AY564">
        <v>0</v>
      </c>
      <c r="AZ564">
        <v>0</v>
      </c>
      <c r="BA564">
        <v>0</v>
      </c>
      <c r="BB564">
        <v>0</v>
      </c>
      <c r="BC564">
        <v>0</v>
      </c>
      <c r="BD564">
        <v>0</v>
      </c>
      <c r="BE564">
        <v>0</v>
      </c>
      <c r="BF564">
        <v>0</v>
      </c>
      <c r="BG564">
        <v>7</v>
      </c>
      <c r="BH564">
        <v>7</v>
      </c>
      <c r="BI564">
        <v>7</v>
      </c>
      <c r="BJ564">
        <v>7</v>
      </c>
      <c r="BK564">
        <v>7</v>
      </c>
      <c r="BL564">
        <v>7</v>
      </c>
      <c r="BM564">
        <v>7</v>
      </c>
      <c r="BN564">
        <v>7</v>
      </c>
      <c r="BO564">
        <v>3</v>
      </c>
      <c r="BP564">
        <v>0</v>
      </c>
      <c r="BQ564">
        <v>0</v>
      </c>
      <c r="BR564">
        <v>2</v>
      </c>
      <c r="BS564">
        <v>64</v>
      </c>
      <c r="BT564">
        <v>169</v>
      </c>
    </row>
    <row r="565" spans="1:72" x14ac:dyDescent="0.25">
      <c r="A565">
        <v>754</v>
      </c>
      <c r="B565" t="s">
        <v>738</v>
      </c>
      <c r="C565">
        <v>0</v>
      </c>
      <c r="D565">
        <v>0</v>
      </c>
      <c r="E565">
        <v>0</v>
      </c>
      <c r="F565">
        <v>0</v>
      </c>
      <c r="G565">
        <v>0</v>
      </c>
      <c r="H565">
        <v>0</v>
      </c>
      <c r="I565">
        <v>0</v>
      </c>
      <c r="J565">
        <v>0</v>
      </c>
      <c r="K565">
        <v>0</v>
      </c>
      <c r="L565">
        <v>0</v>
      </c>
      <c r="M565">
        <v>0</v>
      </c>
      <c r="N565">
        <v>0</v>
      </c>
      <c r="O565">
        <v>0</v>
      </c>
      <c r="P565">
        <v>0</v>
      </c>
      <c r="Q565">
        <v>0</v>
      </c>
      <c r="R565">
        <v>0</v>
      </c>
      <c r="S565">
        <v>0</v>
      </c>
      <c r="T565">
        <v>0</v>
      </c>
      <c r="U565">
        <v>0</v>
      </c>
      <c r="V565">
        <v>0</v>
      </c>
      <c r="W565">
        <v>0</v>
      </c>
      <c r="X565">
        <v>0</v>
      </c>
      <c r="Y565">
        <v>0</v>
      </c>
      <c r="Z565">
        <v>0</v>
      </c>
      <c r="AA565">
        <v>0</v>
      </c>
      <c r="AB565">
        <v>0</v>
      </c>
      <c r="AC565">
        <v>0</v>
      </c>
      <c r="AD565">
        <v>0</v>
      </c>
      <c r="AE565">
        <v>0</v>
      </c>
      <c r="AF565">
        <v>0</v>
      </c>
      <c r="AG565">
        <v>0</v>
      </c>
      <c r="AH565">
        <v>0</v>
      </c>
      <c r="AI565">
        <v>12</v>
      </c>
      <c r="AJ565">
        <v>12</v>
      </c>
      <c r="AK565">
        <v>12</v>
      </c>
      <c r="AL565">
        <v>12</v>
      </c>
      <c r="AM565">
        <v>12</v>
      </c>
      <c r="AN565">
        <v>12</v>
      </c>
      <c r="AO565">
        <v>12</v>
      </c>
      <c r="AP565">
        <v>12</v>
      </c>
      <c r="AQ565">
        <v>12</v>
      </c>
      <c r="AR565">
        <v>12</v>
      </c>
      <c r="AS565">
        <v>12</v>
      </c>
      <c r="AT565">
        <v>12</v>
      </c>
      <c r="AU565">
        <v>12</v>
      </c>
      <c r="AV565">
        <v>12</v>
      </c>
      <c r="AW565">
        <v>12</v>
      </c>
      <c r="AX565">
        <v>12</v>
      </c>
      <c r="AY565">
        <v>25</v>
      </c>
      <c r="AZ565">
        <v>25</v>
      </c>
      <c r="BA565">
        <v>25</v>
      </c>
      <c r="BB565">
        <v>25</v>
      </c>
      <c r="BC565">
        <v>25</v>
      </c>
      <c r="BD565">
        <v>25</v>
      </c>
      <c r="BE565">
        <v>25</v>
      </c>
      <c r="BF565">
        <v>25</v>
      </c>
      <c r="BG565">
        <v>42</v>
      </c>
      <c r="BH565">
        <v>42</v>
      </c>
      <c r="BI565">
        <v>42</v>
      </c>
      <c r="BJ565">
        <v>42</v>
      </c>
      <c r="BK565">
        <v>42</v>
      </c>
      <c r="BL565">
        <v>42</v>
      </c>
      <c r="BM565">
        <v>42</v>
      </c>
      <c r="BN565">
        <v>42</v>
      </c>
      <c r="BO565">
        <v>2</v>
      </c>
      <c r="BP565">
        <v>2</v>
      </c>
      <c r="BQ565">
        <v>0</v>
      </c>
      <c r="BR565">
        <v>7</v>
      </c>
      <c r="BS565">
        <v>169</v>
      </c>
      <c r="BT565">
        <v>169</v>
      </c>
    </row>
    <row r="566" spans="1:72" x14ac:dyDescent="0.25">
      <c r="A566">
        <v>755</v>
      </c>
      <c r="B566" t="s">
        <v>739</v>
      </c>
      <c r="C566">
        <v>0</v>
      </c>
      <c r="D566">
        <v>0</v>
      </c>
      <c r="E566">
        <v>0</v>
      </c>
      <c r="F566">
        <v>0</v>
      </c>
      <c r="G566">
        <v>0</v>
      </c>
      <c r="H566">
        <v>0</v>
      </c>
      <c r="I566">
        <v>0</v>
      </c>
      <c r="J566">
        <v>0</v>
      </c>
      <c r="K566">
        <v>0</v>
      </c>
      <c r="L566">
        <v>0</v>
      </c>
      <c r="M566">
        <v>0</v>
      </c>
      <c r="N566">
        <v>0</v>
      </c>
      <c r="O566">
        <v>0</v>
      </c>
      <c r="P566">
        <v>0</v>
      </c>
      <c r="Q566">
        <v>0</v>
      </c>
      <c r="R566">
        <v>0</v>
      </c>
      <c r="S566">
        <v>0</v>
      </c>
      <c r="T566">
        <v>0</v>
      </c>
      <c r="U566">
        <v>0</v>
      </c>
      <c r="V566">
        <v>0</v>
      </c>
      <c r="W566">
        <v>0</v>
      </c>
      <c r="X566">
        <v>0</v>
      </c>
      <c r="Y566">
        <v>0</v>
      </c>
      <c r="Z566">
        <v>0</v>
      </c>
      <c r="AA566">
        <v>0</v>
      </c>
      <c r="AB566">
        <v>0</v>
      </c>
      <c r="AC566">
        <v>0</v>
      </c>
      <c r="AD566">
        <v>0</v>
      </c>
      <c r="AE566">
        <v>0</v>
      </c>
      <c r="AF566">
        <v>0</v>
      </c>
      <c r="AG566">
        <v>0</v>
      </c>
      <c r="AH566">
        <v>0</v>
      </c>
      <c r="AI566">
        <v>0</v>
      </c>
      <c r="AJ566">
        <v>0</v>
      </c>
      <c r="AK566">
        <v>0</v>
      </c>
      <c r="AL566">
        <v>0</v>
      </c>
      <c r="AM566">
        <v>0</v>
      </c>
      <c r="AN566">
        <v>0</v>
      </c>
      <c r="AO566">
        <v>0</v>
      </c>
      <c r="AP566">
        <v>0</v>
      </c>
      <c r="AQ566">
        <v>60</v>
      </c>
      <c r="AR566">
        <v>60</v>
      </c>
      <c r="AS566">
        <v>60</v>
      </c>
      <c r="AT566">
        <v>60</v>
      </c>
      <c r="AU566">
        <v>60</v>
      </c>
      <c r="AV566">
        <v>60</v>
      </c>
      <c r="AW566">
        <v>60</v>
      </c>
      <c r="AX566">
        <v>60</v>
      </c>
      <c r="AY566">
        <v>15.5</v>
      </c>
      <c r="AZ566">
        <v>15.5</v>
      </c>
      <c r="BA566">
        <v>15.5</v>
      </c>
      <c r="BB566">
        <v>15.5</v>
      </c>
      <c r="BC566">
        <v>15.5</v>
      </c>
      <c r="BD566">
        <v>15.5</v>
      </c>
      <c r="BE566">
        <v>15.5</v>
      </c>
      <c r="BF566">
        <v>15.5</v>
      </c>
      <c r="BG566">
        <v>0</v>
      </c>
      <c r="BH566">
        <v>0</v>
      </c>
      <c r="BI566">
        <v>0</v>
      </c>
      <c r="BJ566">
        <v>0</v>
      </c>
      <c r="BK566">
        <v>0</v>
      </c>
      <c r="BL566">
        <v>0</v>
      </c>
      <c r="BM566">
        <v>0</v>
      </c>
      <c r="BN566">
        <v>0</v>
      </c>
      <c r="BO566">
        <v>0</v>
      </c>
      <c r="BP566">
        <v>0</v>
      </c>
      <c r="BQ566">
        <v>3</v>
      </c>
      <c r="BR566">
        <v>0</v>
      </c>
      <c r="BS566">
        <v>59</v>
      </c>
      <c r="BT566">
        <v>169</v>
      </c>
    </row>
    <row r="567" spans="1:72" x14ac:dyDescent="0.25">
      <c r="A567">
        <v>756</v>
      </c>
      <c r="B567" t="s">
        <v>740</v>
      </c>
      <c r="C567">
        <v>0</v>
      </c>
      <c r="D567">
        <v>0</v>
      </c>
      <c r="E567">
        <v>0</v>
      </c>
      <c r="F567">
        <v>0</v>
      </c>
      <c r="G567">
        <v>0</v>
      </c>
      <c r="H567">
        <v>0</v>
      </c>
      <c r="I567">
        <v>0</v>
      </c>
      <c r="J567">
        <v>0</v>
      </c>
      <c r="K567">
        <v>0</v>
      </c>
      <c r="L567">
        <v>0</v>
      </c>
      <c r="M567">
        <v>0</v>
      </c>
      <c r="N567">
        <v>0</v>
      </c>
      <c r="O567">
        <v>0</v>
      </c>
      <c r="P567">
        <v>0</v>
      </c>
      <c r="Q567">
        <v>0</v>
      </c>
      <c r="R567">
        <v>0</v>
      </c>
      <c r="S567">
        <v>0</v>
      </c>
      <c r="T567">
        <v>0</v>
      </c>
      <c r="U567">
        <v>0</v>
      </c>
      <c r="V567">
        <v>0</v>
      </c>
      <c r="W567">
        <v>0</v>
      </c>
      <c r="X567">
        <v>0</v>
      </c>
      <c r="Y567">
        <v>0</v>
      </c>
      <c r="Z567">
        <v>0</v>
      </c>
      <c r="AA567">
        <v>0</v>
      </c>
      <c r="AB567">
        <v>0</v>
      </c>
      <c r="AC567">
        <v>0</v>
      </c>
      <c r="AD567">
        <v>0</v>
      </c>
      <c r="AE567">
        <v>0</v>
      </c>
      <c r="AF567">
        <v>0</v>
      </c>
      <c r="AG567">
        <v>0</v>
      </c>
      <c r="AH567">
        <v>0</v>
      </c>
      <c r="AI567">
        <v>100</v>
      </c>
      <c r="AJ567">
        <v>100</v>
      </c>
      <c r="AK567">
        <v>100</v>
      </c>
      <c r="AL567">
        <v>100</v>
      </c>
      <c r="AM567">
        <v>100</v>
      </c>
      <c r="AN567">
        <v>100</v>
      </c>
      <c r="AO567">
        <v>100</v>
      </c>
      <c r="AP567">
        <v>100</v>
      </c>
      <c r="AQ567">
        <v>0</v>
      </c>
      <c r="AR567">
        <v>0</v>
      </c>
      <c r="AS567">
        <v>0</v>
      </c>
      <c r="AT567">
        <v>0</v>
      </c>
      <c r="AU567">
        <v>0</v>
      </c>
      <c r="AV567">
        <v>0</v>
      </c>
      <c r="AW567">
        <v>0</v>
      </c>
      <c r="AX567">
        <v>0</v>
      </c>
      <c r="AY567">
        <v>0</v>
      </c>
      <c r="AZ567">
        <v>0</v>
      </c>
      <c r="BA567">
        <v>0</v>
      </c>
      <c r="BB567">
        <v>0</v>
      </c>
      <c r="BC567">
        <v>0</v>
      </c>
      <c r="BD567">
        <v>0</v>
      </c>
      <c r="BE567">
        <v>0</v>
      </c>
      <c r="BF567">
        <v>0</v>
      </c>
      <c r="BG567">
        <v>0</v>
      </c>
      <c r="BH567">
        <v>0</v>
      </c>
      <c r="BI567">
        <v>0</v>
      </c>
      <c r="BJ567">
        <v>0</v>
      </c>
      <c r="BK567">
        <v>0</v>
      </c>
      <c r="BL567">
        <v>0</v>
      </c>
      <c r="BM567">
        <v>0</v>
      </c>
      <c r="BN567">
        <v>0</v>
      </c>
      <c r="BO567">
        <v>0</v>
      </c>
      <c r="BP567">
        <v>0</v>
      </c>
      <c r="BQ567">
        <v>0</v>
      </c>
      <c r="BR567">
        <v>0</v>
      </c>
      <c r="BS567">
        <v>50</v>
      </c>
      <c r="BT567">
        <v>170</v>
      </c>
    </row>
    <row r="568" spans="1:72" x14ac:dyDescent="0.25">
      <c r="A568">
        <v>757</v>
      </c>
      <c r="B568" t="s">
        <v>741</v>
      </c>
      <c r="C568">
        <v>0</v>
      </c>
      <c r="D568">
        <v>0</v>
      </c>
      <c r="E568">
        <v>0</v>
      </c>
      <c r="F568">
        <v>0</v>
      </c>
      <c r="G568">
        <v>0</v>
      </c>
      <c r="H568">
        <v>0</v>
      </c>
      <c r="I568">
        <v>0</v>
      </c>
      <c r="J568">
        <v>0</v>
      </c>
      <c r="K568">
        <v>0</v>
      </c>
      <c r="L568">
        <v>0</v>
      </c>
      <c r="M568">
        <v>0</v>
      </c>
      <c r="N568">
        <v>0</v>
      </c>
      <c r="O568">
        <v>0</v>
      </c>
      <c r="P568">
        <v>0</v>
      </c>
      <c r="Q568">
        <v>0</v>
      </c>
      <c r="R568">
        <v>0</v>
      </c>
      <c r="S568">
        <v>0</v>
      </c>
      <c r="T568">
        <v>0</v>
      </c>
      <c r="U568">
        <v>0</v>
      </c>
      <c r="V568">
        <v>0</v>
      </c>
      <c r="W568">
        <v>0</v>
      </c>
      <c r="X568">
        <v>0</v>
      </c>
      <c r="Y568">
        <v>0</v>
      </c>
      <c r="Z568">
        <v>0</v>
      </c>
      <c r="AA568">
        <v>0</v>
      </c>
      <c r="AB568">
        <v>0</v>
      </c>
      <c r="AC568">
        <v>0</v>
      </c>
      <c r="AD568">
        <v>0</v>
      </c>
      <c r="AE568">
        <v>0</v>
      </c>
      <c r="AF568">
        <v>0</v>
      </c>
      <c r="AG568">
        <v>0</v>
      </c>
      <c r="AH568">
        <v>0</v>
      </c>
      <c r="AI568">
        <v>5</v>
      </c>
      <c r="AJ568">
        <v>5</v>
      </c>
      <c r="AK568">
        <v>5</v>
      </c>
      <c r="AL568">
        <v>5</v>
      </c>
      <c r="AM568">
        <v>5</v>
      </c>
      <c r="AN568">
        <v>5</v>
      </c>
      <c r="AO568">
        <v>5</v>
      </c>
      <c r="AP568">
        <v>5</v>
      </c>
      <c r="AQ568">
        <v>0</v>
      </c>
      <c r="AR568">
        <v>0</v>
      </c>
      <c r="AS568">
        <v>0</v>
      </c>
      <c r="AT568">
        <v>0</v>
      </c>
      <c r="AU568">
        <v>0</v>
      </c>
      <c r="AV568">
        <v>0</v>
      </c>
      <c r="AW568">
        <v>0</v>
      </c>
      <c r="AX568">
        <v>0</v>
      </c>
      <c r="AY568">
        <v>70</v>
      </c>
      <c r="AZ568">
        <v>70</v>
      </c>
      <c r="BA568">
        <v>70</v>
      </c>
      <c r="BB568">
        <v>70</v>
      </c>
      <c r="BC568">
        <v>70</v>
      </c>
      <c r="BD568">
        <v>70</v>
      </c>
      <c r="BE568">
        <v>70</v>
      </c>
      <c r="BF568">
        <v>70</v>
      </c>
      <c r="BG568">
        <v>12.5</v>
      </c>
      <c r="BH568">
        <v>12.5</v>
      </c>
      <c r="BI568">
        <v>12.5</v>
      </c>
      <c r="BJ568">
        <v>12.5</v>
      </c>
      <c r="BK568">
        <v>12.5</v>
      </c>
      <c r="BL568">
        <v>12.5</v>
      </c>
      <c r="BM568">
        <v>12.5</v>
      </c>
      <c r="BN568">
        <v>12.5</v>
      </c>
      <c r="BO568">
        <v>0</v>
      </c>
      <c r="BP568">
        <v>0</v>
      </c>
      <c r="BQ568">
        <v>0</v>
      </c>
      <c r="BR568">
        <v>0</v>
      </c>
      <c r="BS568">
        <v>166</v>
      </c>
      <c r="BT568">
        <v>170</v>
      </c>
    </row>
    <row r="569" spans="1:72" x14ac:dyDescent="0.25">
      <c r="A569">
        <v>758</v>
      </c>
      <c r="B569" t="s">
        <v>742</v>
      </c>
      <c r="C569">
        <v>0</v>
      </c>
      <c r="D569">
        <v>0</v>
      </c>
      <c r="E569">
        <v>0</v>
      </c>
      <c r="F569">
        <v>0</v>
      </c>
      <c r="G569">
        <v>0</v>
      </c>
      <c r="H569">
        <v>0</v>
      </c>
      <c r="I569">
        <v>0</v>
      </c>
      <c r="J569">
        <v>0</v>
      </c>
      <c r="K569">
        <v>0</v>
      </c>
      <c r="L569">
        <v>0</v>
      </c>
      <c r="M569">
        <v>0</v>
      </c>
      <c r="N569">
        <v>0</v>
      </c>
      <c r="O569">
        <v>0</v>
      </c>
      <c r="P569">
        <v>0</v>
      </c>
      <c r="Q569">
        <v>0</v>
      </c>
      <c r="R569">
        <v>0</v>
      </c>
      <c r="S569">
        <v>0</v>
      </c>
      <c r="T569">
        <v>0</v>
      </c>
      <c r="U569">
        <v>0</v>
      </c>
      <c r="V569">
        <v>0</v>
      </c>
      <c r="W569">
        <v>0</v>
      </c>
      <c r="X569">
        <v>0</v>
      </c>
      <c r="Y569">
        <v>0</v>
      </c>
      <c r="Z569">
        <v>0</v>
      </c>
      <c r="AA569">
        <v>0</v>
      </c>
      <c r="AB569">
        <v>0</v>
      </c>
      <c r="AC569">
        <v>0</v>
      </c>
      <c r="AD569">
        <v>0</v>
      </c>
      <c r="AE569">
        <v>0</v>
      </c>
      <c r="AF569">
        <v>0</v>
      </c>
      <c r="AG569">
        <v>0</v>
      </c>
      <c r="AH569">
        <v>0</v>
      </c>
      <c r="AI569">
        <v>45</v>
      </c>
      <c r="AJ569">
        <v>45</v>
      </c>
      <c r="AK569">
        <v>45</v>
      </c>
      <c r="AL569">
        <v>45</v>
      </c>
      <c r="AM569">
        <v>45</v>
      </c>
      <c r="AN569">
        <v>45</v>
      </c>
      <c r="AO569">
        <v>45</v>
      </c>
      <c r="AP569">
        <v>45</v>
      </c>
      <c r="AQ569">
        <v>12</v>
      </c>
      <c r="AR569">
        <v>12</v>
      </c>
      <c r="AS569">
        <v>12</v>
      </c>
      <c r="AT569">
        <v>12</v>
      </c>
      <c r="AU569">
        <v>12</v>
      </c>
      <c r="AV569">
        <v>12</v>
      </c>
      <c r="AW569">
        <v>12</v>
      </c>
      <c r="AX569">
        <v>12</v>
      </c>
      <c r="AY569">
        <v>0</v>
      </c>
      <c r="AZ569">
        <v>0</v>
      </c>
      <c r="BA569">
        <v>0</v>
      </c>
      <c r="BB569">
        <v>0</v>
      </c>
      <c r="BC569">
        <v>0</v>
      </c>
      <c r="BD569">
        <v>0</v>
      </c>
      <c r="BE569">
        <v>0</v>
      </c>
      <c r="BF569">
        <v>0</v>
      </c>
      <c r="BG569">
        <v>0</v>
      </c>
      <c r="BH569">
        <v>0</v>
      </c>
      <c r="BI569">
        <v>0</v>
      </c>
      <c r="BJ569">
        <v>0</v>
      </c>
      <c r="BK569">
        <v>0</v>
      </c>
      <c r="BL569">
        <v>0</v>
      </c>
      <c r="BM569">
        <v>0</v>
      </c>
      <c r="BN569">
        <v>0</v>
      </c>
      <c r="BO569">
        <v>0</v>
      </c>
      <c r="BP569">
        <v>2</v>
      </c>
      <c r="BQ569">
        <v>0</v>
      </c>
      <c r="BR569">
        <v>0</v>
      </c>
      <c r="BS569">
        <v>170</v>
      </c>
      <c r="BT569">
        <v>170</v>
      </c>
    </row>
    <row r="570" spans="1:72" x14ac:dyDescent="0.25">
      <c r="A570">
        <v>759</v>
      </c>
      <c r="B570" t="s">
        <v>743</v>
      </c>
      <c r="C570">
        <v>0</v>
      </c>
      <c r="D570">
        <v>0</v>
      </c>
      <c r="E570">
        <v>0</v>
      </c>
      <c r="F570">
        <v>0</v>
      </c>
      <c r="G570">
        <v>0</v>
      </c>
      <c r="H570">
        <v>0</v>
      </c>
      <c r="I570">
        <v>0</v>
      </c>
      <c r="J570">
        <v>0</v>
      </c>
      <c r="K570">
        <v>0</v>
      </c>
      <c r="L570">
        <v>0</v>
      </c>
      <c r="M570">
        <v>0</v>
      </c>
      <c r="N570">
        <v>0</v>
      </c>
      <c r="O570">
        <v>0</v>
      </c>
      <c r="P570">
        <v>0</v>
      </c>
      <c r="Q570">
        <v>0</v>
      </c>
      <c r="R570">
        <v>0</v>
      </c>
      <c r="S570">
        <v>0</v>
      </c>
      <c r="T570">
        <v>0</v>
      </c>
      <c r="U570">
        <v>0</v>
      </c>
      <c r="V570">
        <v>0</v>
      </c>
      <c r="W570">
        <v>0</v>
      </c>
      <c r="X570">
        <v>0</v>
      </c>
      <c r="Y570">
        <v>0</v>
      </c>
      <c r="Z570">
        <v>0</v>
      </c>
      <c r="AA570">
        <v>0</v>
      </c>
      <c r="AB570">
        <v>0</v>
      </c>
      <c r="AC570">
        <v>0</v>
      </c>
      <c r="AD570">
        <v>0</v>
      </c>
      <c r="AE570">
        <v>0</v>
      </c>
      <c r="AF570">
        <v>0</v>
      </c>
      <c r="AG570">
        <v>0</v>
      </c>
      <c r="AH570">
        <v>0</v>
      </c>
      <c r="AI570">
        <v>55</v>
      </c>
      <c r="AJ570">
        <v>55</v>
      </c>
      <c r="AK570">
        <v>55</v>
      </c>
      <c r="AL570">
        <v>55</v>
      </c>
      <c r="AM570">
        <v>55</v>
      </c>
      <c r="AN570">
        <v>55</v>
      </c>
      <c r="AO570">
        <v>55</v>
      </c>
      <c r="AP570">
        <v>55</v>
      </c>
      <c r="AQ570">
        <v>0</v>
      </c>
      <c r="AR570">
        <v>0</v>
      </c>
      <c r="AS570">
        <v>0</v>
      </c>
      <c r="AT570">
        <v>0</v>
      </c>
      <c r="AU570">
        <v>0</v>
      </c>
      <c r="AV570">
        <v>0</v>
      </c>
      <c r="AW570">
        <v>0</v>
      </c>
      <c r="AX570">
        <v>0</v>
      </c>
      <c r="AY570">
        <v>31.5</v>
      </c>
      <c r="AZ570">
        <v>31.5</v>
      </c>
      <c r="BA570">
        <v>31.5</v>
      </c>
      <c r="BB570">
        <v>31.5</v>
      </c>
      <c r="BC570">
        <v>31.5</v>
      </c>
      <c r="BD570">
        <v>31.5</v>
      </c>
      <c r="BE570">
        <v>31.5</v>
      </c>
      <c r="BF570">
        <v>31.5</v>
      </c>
      <c r="BG570">
        <v>0</v>
      </c>
      <c r="BH570">
        <v>0</v>
      </c>
      <c r="BI570">
        <v>0</v>
      </c>
      <c r="BJ570">
        <v>0</v>
      </c>
      <c r="BK570">
        <v>0</v>
      </c>
      <c r="BL570">
        <v>0</v>
      </c>
      <c r="BM570">
        <v>0</v>
      </c>
      <c r="BN570">
        <v>0</v>
      </c>
      <c r="BO570">
        <v>0</v>
      </c>
      <c r="BP570">
        <v>0</v>
      </c>
      <c r="BQ570">
        <v>9</v>
      </c>
      <c r="BR570">
        <v>0</v>
      </c>
      <c r="BS570">
        <v>171</v>
      </c>
      <c r="BT570">
        <v>170</v>
      </c>
    </row>
    <row r="571" spans="1:72" x14ac:dyDescent="0.25">
      <c r="A571">
        <v>760</v>
      </c>
      <c r="B571" t="s">
        <v>744</v>
      </c>
      <c r="C571">
        <v>0</v>
      </c>
      <c r="D571">
        <v>0</v>
      </c>
      <c r="E571">
        <v>0</v>
      </c>
      <c r="F571">
        <v>0</v>
      </c>
      <c r="G571">
        <v>0</v>
      </c>
      <c r="H571">
        <v>0</v>
      </c>
      <c r="I571">
        <v>0</v>
      </c>
      <c r="J571">
        <v>0</v>
      </c>
      <c r="K571">
        <v>0</v>
      </c>
      <c r="L571">
        <v>0</v>
      </c>
      <c r="M571">
        <v>0</v>
      </c>
      <c r="N571">
        <v>0</v>
      </c>
      <c r="O571">
        <v>0</v>
      </c>
      <c r="P571">
        <v>0</v>
      </c>
      <c r="Q571">
        <v>0</v>
      </c>
      <c r="R571">
        <v>0</v>
      </c>
      <c r="S571">
        <v>0</v>
      </c>
      <c r="T571">
        <v>0</v>
      </c>
      <c r="U571">
        <v>0</v>
      </c>
      <c r="V571">
        <v>0</v>
      </c>
      <c r="W571">
        <v>0</v>
      </c>
      <c r="X571">
        <v>0</v>
      </c>
      <c r="Y571">
        <v>0</v>
      </c>
      <c r="Z571">
        <v>0</v>
      </c>
      <c r="AA571">
        <v>0</v>
      </c>
      <c r="AB571">
        <v>0</v>
      </c>
      <c r="AC571">
        <v>0</v>
      </c>
      <c r="AD571">
        <v>0</v>
      </c>
      <c r="AE571">
        <v>0</v>
      </c>
      <c r="AF571">
        <v>0</v>
      </c>
      <c r="AG571">
        <v>0</v>
      </c>
      <c r="AH571">
        <v>0</v>
      </c>
      <c r="AI571">
        <v>54</v>
      </c>
      <c r="AJ571">
        <v>54</v>
      </c>
      <c r="AK571">
        <v>54</v>
      </c>
      <c r="AL571">
        <v>54</v>
      </c>
      <c r="AM571">
        <v>54</v>
      </c>
      <c r="AN571">
        <v>54</v>
      </c>
      <c r="AO571">
        <v>54</v>
      </c>
      <c r="AP571">
        <v>54</v>
      </c>
      <c r="AQ571">
        <v>10</v>
      </c>
      <c r="AR571">
        <v>10</v>
      </c>
      <c r="AS571">
        <v>10</v>
      </c>
      <c r="AT571">
        <v>10</v>
      </c>
      <c r="AU571">
        <v>10</v>
      </c>
      <c r="AV571">
        <v>10</v>
      </c>
      <c r="AW571">
        <v>10</v>
      </c>
      <c r="AX571">
        <v>10</v>
      </c>
      <c r="AY571">
        <v>0</v>
      </c>
      <c r="AZ571">
        <v>0</v>
      </c>
      <c r="BA571">
        <v>0</v>
      </c>
      <c r="BB571">
        <v>0</v>
      </c>
      <c r="BC571">
        <v>0</v>
      </c>
      <c r="BD571">
        <v>0</v>
      </c>
      <c r="BE571">
        <v>0</v>
      </c>
      <c r="BF571">
        <v>0</v>
      </c>
      <c r="BG571">
        <v>0</v>
      </c>
      <c r="BH571">
        <v>0</v>
      </c>
      <c r="BI571">
        <v>0</v>
      </c>
      <c r="BJ571">
        <v>0</v>
      </c>
      <c r="BK571">
        <v>0</v>
      </c>
      <c r="BL571">
        <v>0</v>
      </c>
      <c r="BM571">
        <v>0</v>
      </c>
      <c r="BN571">
        <v>0</v>
      </c>
      <c r="BO571">
        <v>9</v>
      </c>
      <c r="BP571">
        <v>0</v>
      </c>
      <c r="BQ571">
        <v>0</v>
      </c>
      <c r="BR571">
        <v>0</v>
      </c>
      <c r="BS571">
        <v>170</v>
      </c>
      <c r="BT571">
        <v>170</v>
      </c>
    </row>
    <row r="572" spans="1:72" x14ac:dyDescent="0.25">
      <c r="A572">
        <v>761</v>
      </c>
      <c r="B572" t="s">
        <v>745</v>
      </c>
      <c r="C572">
        <v>0</v>
      </c>
      <c r="D572">
        <v>0</v>
      </c>
      <c r="E572">
        <v>0</v>
      </c>
      <c r="F572">
        <v>0</v>
      </c>
      <c r="G572">
        <v>0</v>
      </c>
      <c r="H572">
        <v>0</v>
      </c>
      <c r="I572">
        <v>0</v>
      </c>
      <c r="J572">
        <v>0</v>
      </c>
      <c r="K572">
        <v>0</v>
      </c>
      <c r="L572">
        <v>0</v>
      </c>
      <c r="M572">
        <v>0</v>
      </c>
      <c r="N572">
        <v>0</v>
      </c>
      <c r="O572">
        <v>0</v>
      </c>
      <c r="P572">
        <v>0</v>
      </c>
      <c r="Q572">
        <v>0</v>
      </c>
      <c r="R572">
        <v>0</v>
      </c>
      <c r="S572">
        <v>0</v>
      </c>
      <c r="T572">
        <v>0</v>
      </c>
      <c r="U572">
        <v>0</v>
      </c>
      <c r="V572">
        <v>0</v>
      </c>
      <c r="W572">
        <v>0</v>
      </c>
      <c r="X572">
        <v>0</v>
      </c>
      <c r="Y572">
        <v>0</v>
      </c>
      <c r="Z572">
        <v>0</v>
      </c>
      <c r="AA572">
        <v>0</v>
      </c>
      <c r="AB572">
        <v>0</v>
      </c>
      <c r="AC572">
        <v>0</v>
      </c>
      <c r="AD572">
        <v>0</v>
      </c>
      <c r="AE572">
        <v>0</v>
      </c>
      <c r="AF572">
        <v>0</v>
      </c>
      <c r="AG572">
        <v>0</v>
      </c>
      <c r="AH572">
        <v>0</v>
      </c>
      <c r="AI572">
        <v>100</v>
      </c>
      <c r="AJ572">
        <v>100</v>
      </c>
      <c r="AK572">
        <v>100</v>
      </c>
      <c r="AL572">
        <v>100</v>
      </c>
      <c r="AM572">
        <v>100</v>
      </c>
      <c r="AN572">
        <v>100</v>
      </c>
      <c r="AO572">
        <v>100</v>
      </c>
      <c r="AP572">
        <v>100</v>
      </c>
      <c r="AQ572">
        <v>100</v>
      </c>
      <c r="AR572">
        <v>100</v>
      </c>
      <c r="AS572">
        <v>100</v>
      </c>
      <c r="AT572">
        <v>100</v>
      </c>
      <c r="AU572">
        <v>100</v>
      </c>
      <c r="AV572">
        <v>100</v>
      </c>
      <c r="AW572">
        <v>100</v>
      </c>
      <c r="AX572">
        <v>100</v>
      </c>
      <c r="AY572">
        <v>10</v>
      </c>
      <c r="AZ572">
        <v>10</v>
      </c>
      <c r="BA572">
        <v>10</v>
      </c>
      <c r="BB572">
        <v>10</v>
      </c>
      <c r="BC572">
        <v>10</v>
      </c>
      <c r="BD572">
        <v>10</v>
      </c>
      <c r="BE572">
        <v>10</v>
      </c>
      <c r="BF572">
        <v>10</v>
      </c>
      <c r="BG572">
        <v>35</v>
      </c>
      <c r="BH572">
        <v>35</v>
      </c>
      <c r="BI572">
        <v>35</v>
      </c>
      <c r="BJ572">
        <v>35</v>
      </c>
      <c r="BK572">
        <v>35</v>
      </c>
      <c r="BL572">
        <v>35</v>
      </c>
      <c r="BM572">
        <v>35</v>
      </c>
      <c r="BN572">
        <v>35</v>
      </c>
      <c r="BO572">
        <v>0</v>
      </c>
      <c r="BP572">
        <v>0</v>
      </c>
      <c r="BQ572">
        <v>0</v>
      </c>
      <c r="BR572">
        <v>0</v>
      </c>
      <c r="BS572">
        <v>81</v>
      </c>
      <c r="BT572">
        <v>170</v>
      </c>
    </row>
    <row r="573" spans="1:72" x14ac:dyDescent="0.25">
      <c r="A573">
        <v>762</v>
      </c>
      <c r="B573" t="s">
        <v>746</v>
      </c>
      <c r="C573">
        <v>0</v>
      </c>
      <c r="D573">
        <v>0</v>
      </c>
      <c r="E573">
        <v>0</v>
      </c>
      <c r="F573">
        <v>1.69</v>
      </c>
      <c r="G573">
        <v>0</v>
      </c>
      <c r="H573">
        <v>0</v>
      </c>
      <c r="I573">
        <v>0</v>
      </c>
      <c r="J573">
        <v>0</v>
      </c>
      <c r="K573">
        <v>0</v>
      </c>
      <c r="L573">
        <v>0</v>
      </c>
      <c r="M573">
        <v>0</v>
      </c>
      <c r="N573">
        <v>0</v>
      </c>
      <c r="O573">
        <v>0</v>
      </c>
      <c r="P573">
        <v>0</v>
      </c>
      <c r="Q573">
        <v>0</v>
      </c>
      <c r="R573">
        <v>0</v>
      </c>
      <c r="S573">
        <v>0</v>
      </c>
      <c r="T573">
        <v>0</v>
      </c>
      <c r="U573">
        <v>0</v>
      </c>
      <c r="V573">
        <v>0</v>
      </c>
      <c r="W573">
        <v>0</v>
      </c>
      <c r="X573">
        <v>0</v>
      </c>
      <c r="Y573">
        <v>0</v>
      </c>
      <c r="Z573">
        <v>0</v>
      </c>
      <c r="AA573">
        <v>0</v>
      </c>
      <c r="AB573">
        <v>0</v>
      </c>
      <c r="AC573">
        <v>0</v>
      </c>
      <c r="AD573">
        <v>0</v>
      </c>
      <c r="AE573">
        <v>0</v>
      </c>
      <c r="AF573">
        <v>0</v>
      </c>
      <c r="AG573">
        <v>0</v>
      </c>
      <c r="AH573">
        <v>0</v>
      </c>
      <c r="AI573">
        <v>66</v>
      </c>
      <c r="AJ573">
        <v>66</v>
      </c>
      <c r="AK573">
        <v>66</v>
      </c>
      <c r="AL573">
        <v>64.31</v>
      </c>
      <c r="AM573">
        <v>66</v>
      </c>
      <c r="AN573">
        <v>66</v>
      </c>
      <c r="AO573">
        <v>66</v>
      </c>
      <c r="AP573">
        <v>66</v>
      </c>
      <c r="AQ573">
        <v>5</v>
      </c>
      <c r="AR573">
        <v>5</v>
      </c>
      <c r="AS573">
        <v>5</v>
      </c>
      <c r="AT573">
        <v>5</v>
      </c>
      <c r="AU573">
        <v>5</v>
      </c>
      <c r="AV573">
        <v>5</v>
      </c>
      <c r="AW573">
        <v>5</v>
      </c>
      <c r="AX573">
        <v>5</v>
      </c>
      <c r="AY573">
        <v>22.5</v>
      </c>
      <c r="AZ573">
        <v>22.5</v>
      </c>
      <c r="BA573">
        <v>22.5</v>
      </c>
      <c r="BB573">
        <v>22.5</v>
      </c>
      <c r="BC573">
        <v>22.5</v>
      </c>
      <c r="BD573">
        <v>22.5</v>
      </c>
      <c r="BE573">
        <v>22.5</v>
      </c>
      <c r="BF573">
        <v>22.5</v>
      </c>
      <c r="BG573">
        <v>0</v>
      </c>
      <c r="BH573">
        <v>0</v>
      </c>
      <c r="BI573">
        <v>0</v>
      </c>
      <c r="BJ573">
        <v>0</v>
      </c>
      <c r="BK573">
        <v>0</v>
      </c>
      <c r="BL573">
        <v>0</v>
      </c>
      <c r="BM573">
        <v>0</v>
      </c>
      <c r="BN573">
        <v>0</v>
      </c>
      <c r="BO573">
        <v>11</v>
      </c>
      <c r="BP573">
        <v>5</v>
      </c>
      <c r="BQ573">
        <v>0</v>
      </c>
      <c r="BR573">
        <v>0</v>
      </c>
      <c r="BS573">
        <v>171</v>
      </c>
      <c r="BT573">
        <v>171</v>
      </c>
    </row>
    <row r="574" spans="1:72" x14ac:dyDescent="0.25">
      <c r="A574">
        <v>763</v>
      </c>
      <c r="B574" t="s">
        <v>747</v>
      </c>
      <c r="C574">
        <v>0</v>
      </c>
      <c r="D574">
        <v>0</v>
      </c>
      <c r="E574">
        <v>0</v>
      </c>
      <c r="F574">
        <v>0</v>
      </c>
      <c r="G574">
        <v>0</v>
      </c>
      <c r="H574">
        <v>0</v>
      </c>
      <c r="I574">
        <v>0</v>
      </c>
      <c r="J574">
        <v>0</v>
      </c>
      <c r="K574">
        <v>0</v>
      </c>
      <c r="L574">
        <v>0</v>
      </c>
      <c r="M574">
        <v>0</v>
      </c>
      <c r="N574">
        <v>0</v>
      </c>
      <c r="O574">
        <v>0</v>
      </c>
      <c r="P574">
        <v>0</v>
      </c>
      <c r="Q574">
        <v>0</v>
      </c>
      <c r="R574">
        <v>0</v>
      </c>
      <c r="S574">
        <v>0</v>
      </c>
      <c r="T574">
        <v>1.1200000000000001</v>
      </c>
      <c r="U574">
        <v>0</v>
      </c>
      <c r="V574">
        <v>0</v>
      </c>
      <c r="W574">
        <v>0</v>
      </c>
      <c r="X574">
        <v>0</v>
      </c>
      <c r="Y574">
        <v>0</v>
      </c>
      <c r="Z574">
        <v>0</v>
      </c>
      <c r="AA574">
        <v>0</v>
      </c>
      <c r="AB574">
        <v>0</v>
      </c>
      <c r="AC574">
        <v>0</v>
      </c>
      <c r="AD574">
        <v>0</v>
      </c>
      <c r="AE574">
        <v>0</v>
      </c>
      <c r="AF574">
        <v>0</v>
      </c>
      <c r="AG574">
        <v>0</v>
      </c>
      <c r="AH574">
        <v>0</v>
      </c>
      <c r="AI574">
        <v>10</v>
      </c>
      <c r="AJ574">
        <v>10</v>
      </c>
      <c r="AK574">
        <v>10</v>
      </c>
      <c r="AL574">
        <v>10</v>
      </c>
      <c r="AM574">
        <v>10</v>
      </c>
      <c r="AN574">
        <v>10</v>
      </c>
      <c r="AO574">
        <v>10</v>
      </c>
      <c r="AP574">
        <v>10</v>
      </c>
      <c r="AQ574">
        <v>12</v>
      </c>
      <c r="AR574">
        <v>12</v>
      </c>
      <c r="AS574">
        <v>12</v>
      </c>
      <c r="AT574">
        <v>12</v>
      </c>
      <c r="AU574">
        <v>12</v>
      </c>
      <c r="AV574">
        <v>12</v>
      </c>
      <c r="AW574">
        <v>12</v>
      </c>
      <c r="AX574">
        <v>12</v>
      </c>
      <c r="AY574">
        <v>35</v>
      </c>
      <c r="AZ574">
        <v>33.880000000000003</v>
      </c>
      <c r="BA574">
        <v>35</v>
      </c>
      <c r="BB574">
        <v>35</v>
      </c>
      <c r="BC574">
        <v>35</v>
      </c>
      <c r="BD574">
        <v>35</v>
      </c>
      <c r="BE574">
        <v>35</v>
      </c>
      <c r="BF574">
        <v>35</v>
      </c>
      <c r="BG574">
        <v>35</v>
      </c>
      <c r="BH574">
        <v>35</v>
      </c>
      <c r="BI574">
        <v>35</v>
      </c>
      <c r="BJ574">
        <v>35</v>
      </c>
      <c r="BK574">
        <v>35</v>
      </c>
      <c r="BL574">
        <v>35</v>
      </c>
      <c r="BM574">
        <v>35</v>
      </c>
      <c r="BN574">
        <v>35</v>
      </c>
      <c r="BO574">
        <v>0</v>
      </c>
      <c r="BP574">
        <v>2</v>
      </c>
      <c r="BQ574">
        <v>10</v>
      </c>
      <c r="BR574">
        <v>0</v>
      </c>
      <c r="BS574">
        <v>169</v>
      </c>
      <c r="BT574">
        <v>171</v>
      </c>
    </row>
    <row r="575" spans="1:72" x14ac:dyDescent="0.25">
      <c r="A575">
        <v>764</v>
      </c>
      <c r="B575" t="s">
        <v>748</v>
      </c>
      <c r="C575">
        <v>0</v>
      </c>
      <c r="D575">
        <v>0</v>
      </c>
      <c r="E575">
        <v>0</v>
      </c>
      <c r="F575">
        <v>0</v>
      </c>
      <c r="G575">
        <v>0</v>
      </c>
      <c r="H575">
        <v>0</v>
      </c>
      <c r="I575">
        <v>0</v>
      </c>
      <c r="J575">
        <v>0</v>
      </c>
      <c r="K575">
        <v>0</v>
      </c>
      <c r="L575">
        <v>0</v>
      </c>
      <c r="M575">
        <v>0</v>
      </c>
      <c r="N575">
        <v>0</v>
      </c>
      <c r="O575">
        <v>0</v>
      </c>
      <c r="P575">
        <v>0</v>
      </c>
      <c r="Q575">
        <v>0</v>
      </c>
      <c r="R575">
        <v>0</v>
      </c>
      <c r="S575">
        <v>0</v>
      </c>
      <c r="T575">
        <v>0</v>
      </c>
      <c r="U575">
        <v>0</v>
      </c>
      <c r="V575">
        <v>0</v>
      </c>
      <c r="W575">
        <v>0</v>
      </c>
      <c r="X575">
        <v>0</v>
      </c>
      <c r="Y575">
        <v>0</v>
      </c>
      <c r="Z575">
        <v>0</v>
      </c>
      <c r="AA575">
        <v>0</v>
      </c>
      <c r="AB575">
        <v>0</v>
      </c>
      <c r="AC575">
        <v>0</v>
      </c>
      <c r="AD575">
        <v>0</v>
      </c>
      <c r="AE575">
        <v>0</v>
      </c>
      <c r="AF575">
        <v>0</v>
      </c>
      <c r="AG575">
        <v>0</v>
      </c>
      <c r="AH575">
        <v>0</v>
      </c>
      <c r="AI575">
        <v>55</v>
      </c>
      <c r="AJ575">
        <v>55</v>
      </c>
      <c r="AK575">
        <v>55</v>
      </c>
      <c r="AL575">
        <v>55</v>
      </c>
      <c r="AM575">
        <v>55</v>
      </c>
      <c r="AN575">
        <v>55</v>
      </c>
      <c r="AO575">
        <v>55</v>
      </c>
      <c r="AP575">
        <v>55</v>
      </c>
      <c r="AQ575">
        <v>4</v>
      </c>
      <c r="AR575">
        <v>4</v>
      </c>
      <c r="AS575">
        <v>4</v>
      </c>
      <c r="AT575">
        <v>4</v>
      </c>
      <c r="AU575">
        <v>4</v>
      </c>
      <c r="AV575">
        <v>4</v>
      </c>
      <c r="AW575">
        <v>4</v>
      </c>
      <c r="AX575">
        <v>4</v>
      </c>
      <c r="AY575">
        <v>26.5</v>
      </c>
      <c r="AZ575">
        <v>26.5</v>
      </c>
      <c r="BA575">
        <v>26.5</v>
      </c>
      <c r="BB575">
        <v>26.5</v>
      </c>
      <c r="BC575">
        <v>26.5</v>
      </c>
      <c r="BD575">
        <v>26.5</v>
      </c>
      <c r="BE575">
        <v>26.5</v>
      </c>
      <c r="BF575">
        <v>26.5</v>
      </c>
      <c r="BG575">
        <v>0</v>
      </c>
      <c r="BH575">
        <v>0</v>
      </c>
      <c r="BI575">
        <v>0</v>
      </c>
      <c r="BJ575">
        <v>0</v>
      </c>
      <c r="BK575">
        <v>0</v>
      </c>
      <c r="BL575">
        <v>0</v>
      </c>
      <c r="BM575">
        <v>0</v>
      </c>
      <c r="BN575">
        <v>0</v>
      </c>
      <c r="BO575">
        <v>0</v>
      </c>
      <c r="BP575">
        <v>4</v>
      </c>
      <c r="BQ575">
        <v>4</v>
      </c>
      <c r="BR575">
        <v>0</v>
      </c>
      <c r="BS575">
        <v>171</v>
      </c>
      <c r="BT575">
        <v>171</v>
      </c>
    </row>
  </sheetData>
  <phoneticPr fontId="19" type="noConversion"/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89ABAB-98A3-48BB-B37B-9A13C7EE6678}">
  <sheetPr codeName="Sheet20"/>
  <dimension ref="A1:T18"/>
  <sheetViews>
    <sheetView workbookViewId="0">
      <selection activeCell="K10" sqref="K10"/>
    </sheetView>
  </sheetViews>
  <sheetFormatPr defaultRowHeight="15" x14ac:dyDescent="0.25"/>
  <cols>
    <col min="1" max="4" width="9.140625" style="231"/>
    <col min="5" max="5" width="13.28515625" style="231" bestFit="1" customWidth="1"/>
    <col min="6" max="8" width="9.140625" style="231"/>
  </cols>
  <sheetData>
    <row r="1" spans="1:20" x14ac:dyDescent="0.25">
      <c r="A1" s="231" t="e" cm="1">
        <f t="array" ref="A1">_xlfn._xlws.SORT(_xlfn._xlws.FILTER(Regions[name],VLOOKUP('General information'!C5,'Countries'!$A$1:$B$75,2,FALSE)=Regions[current_owner_country_id]))</f>
        <v>#N/A</v>
      </c>
      <c r="B1" s="231" t="e" cm="1">
        <f t="array" ref="B1">_xlfn._xlws.SORT(_xlfn._xlws.FILTER(Regions[name],VLOOKUP('General information'!D5,'Countries'!$A$1:$B$75,2,FALSE)=Regions[current_owner_country_id]))</f>
        <v>#N/A</v>
      </c>
      <c r="C1" s="231" t="e" cm="1">
        <f t="array" ref="C1">_xlfn._xlws.SORT(_xlfn._xlws.FILTER(Regions[name],VLOOKUP('General information'!C19,'Countries'!$A$1:$B$75,2,FALSE)=Regions[current_owner_country_id]))</f>
        <v>#N/A</v>
      </c>
      <c r="D1" s="231" t="e" cm="1">
        <f t="array" ref="D1">_xlfn._xlws.SORT(_xlfn._xlws.FILTER(Regions[name],VLOOKUP('General information'!D19,'Countries'!$A$1:$B$75,2,FALSE)=Regions[current_owner_country_id]))</f>
        <v>#N/A</v>
      </c>
      <c r="E1" s="231" t="e" cm="1">
        <f t="array" ref="E1">_xlfn._xlws.SORT(_xlfn._xlws.FILTER(Regions[name],VLOOKUP('General information'!K5,'Countries'!$A$1:$B$75,2,FALSE)=Regions[current_owner_country_id]))</f>
        <v>#N/A</v>
      </c>
      <c r="F1" s="231" t="e" cm="1">
        <f t="array" ref="F1">_xlfn._xlws.SORT(_xlfn._xlws.FILTER(Regions[name],VLOOKUP('General information'!L5,'Countries'!$A$1:$B$75,2,FALSE)=Regions[current_owner_country_id]))</f>
        <v>#N/A</v>
      </c>
      <c r="G1" s="231" t="e" cm="1">
        <f t="array" ref="G1">_xlfn._xlws.SORT(_xlfn._xlws.FILTER(Regions[name],VLOOKUP('General information'!K19,'Countries'!$A$1:$B$75,2,FALSE)=Regions[current_owner_country_id]))</f>
        <v>#N/A</v>
      </c>
      <c r="H1" s="231" t="e" cm="1">
        <f t="array" ref="H1">_xlfn._xlws.SORT(_xlfn._xlws.FILTER(Regions[name],VLOOKUP('General information'!L19,'Countries'!$A$1:$B$75,2,FALSE)=Regions[current_owner_country_id]))</f>
        <v>#N/A</v>
      </c>
    </row>
    <row r="7" spans="1:20" x14ac:dyDescent="0.25">
      <c r="T7" s="227"/>
    </row>
    <row r="18" spans="19:19" x14ac:dyDescent="0.25">
      <c r="S18" s="26"/>
    </row>
  </sheetData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3DF1A6-8A6E-467B-8B46-267931A1260E}">
  <sheetPr codeName="Sheet1"/>
  <dimension ref="A1:A2"/>
  <sheetViews>
    <sheetView workbookViewId="0"/>
  </sheetViews>
  <sheetFormatPr defaultRowHeight="15" x14ac:dyDescent="0.25"/>
  <cols>
    <col min="1" max="1" width="13" bestFit="1" customWidth="1"/>
  </cols>
  <sheetData>
    <row r="1" spans="1:1" x14ac:dyDescent="0.25">
      <c r="A1" t="s">
        <v>856</v>
      </c>
    </row>
    <row r="2" spans="1:1" x14ac:dyDescent="0.25">
      <c r="A2">
        <v>994.99900000000002</v>
      </c>
    </row>
  </sheetData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BDB02D-B83B-4164-960C-496EE52F86D0}">
  <sheetPr codeName="Sheet22"/>
  <dimension ref="A1:F31"/>
  <sheetViews>
    <sheetView workbookViewId="0"/>
  </sheetViews>
  <sheetFormatPr defaultRowHeight="15" x14ac:dyDescent="0.25"/>
  <cols>
    <col min="1" max="1" width="9" bestFit="1" customWidth="1"/>
    <col min="2" max="2" width="12.7109375" bestFit="1" customWidth="1"/>
    <col min="3" max="3" width="10.140625" bestFit="1" customWidth="1"/>
    <col min="4" max="4" width="8" bestFit="1" customWidth="1"/>
    <col min="5" max="5" width="7.85546875" bestFit="1" customWidth="1"/>
    <col min="6" max="6" width="18.28515625" bestFit="1" customWidth="1"/>
  </cols>
  <sheetData>
    <row r="1" spans="1:6" x14ac:dyDescent="0.25">
      <c r="A1" t="s">
        <v>97</v>
      </c>
      <c r="B1" t="s">
        <v>98</v>
      </c>
      <c r="C1" t="s">
        <v>99</v>
      </c>
      <c r="D1" t="s">
        <v>100</v>
      </c>
      <c r="E1" t="s">
        <v>101</v>
      </c>
      <c r="F1" t="s">
        <v>102</v>
      </c>
    </row>
    <row r="2" spans="1:6" x14ac:dyDescent="0.25">
      <c r="A2">
        <v>75896577</v>
      </c>
      <c r="B2">
        <v>24</v>
      </c>
      <c r="C2">
        <v>786</v>
      </c>
      <c r="D2">
        <v>39.574300000000001</v>
      </c>
      <c r="E2">
        <v>39.97</v>
      </c>
      <c r="F2" t="s">
        <v>858</v>
      </c>
    </row>
    <row r="3" spans="1:6" x14ac:dyDescent="0.25">
      <c r="A3">
        <v>75882600</v>
      </c>
      <c r="B3">
        <v>24</v>
      </c>
      <c r="C3">
        <v>18</v>
      </c>
      <c r="D3">
        <v>39.584200000000003</v>
      </c>
      <c r="E3">
        <v>39.979999999999997</v>
      </c>
      <c r="F3" t="s">
        <v>858</v>
      </c>
    </row>
    <row r="4" spans="1:6" x14ac:dyDescent="0.25">
      <c r="A4">
        <v>75894001</v>
      </c>
      <c r="B4">
        <v>65</v>
      </c>
      <c r="C4">
        <v>980</v>
      </c>
      <c r="D4">
        <v>39.594099999999997</v>
      </c>
      <c r="E4">
        <v>39.99</v>
      </c>
      <c r="F4" t="s">
        <v>858</v>
      </c>
    </row>
    <row r="5" spans="1:6" x14ac:dyDescent="0.25">
      <c r="A5">
        <v>75893487</v>
      </c>
      <c r="B5">
        <v>65</v>
      </c>
      <c r="C5">
        <v>3980</v>
      </c>
      <c r="D5">
        <v>39.603999999999999</v>
      </c>
      <c r="E5">
        <v>40</v>
      </c>
      <c r="F5" t="s">
        <v>858</v>
      </c>
    </row>
    <row r="6" spans="1:6" x14ac:dyDescent="0.25">
      <c r="A6">
        <v>75883867</v>
      </c>
      <c r="B6">
        <v>43</v>
      </c>
      <c r="C6">
        <v>3273</v>
      </c>
      <c r="D6">
        <v>39.603999999999999</v>
      </c>
      <c r="E6">
        <v>40</v>
      </c>
      <c r="F6" t="s">
        <v>858</v>
      </c>
    </row>
    <row r="7" spans="1:6" x14ac:dyDescent="0.25">
      <c r="A7">
        <v>75614155</v>
      </c>
      <c r="B7">
        <v>54</v>
      </c>
      <c r="C7">
        <v>2500</v>
      </c>
      <c r="D7">
        <v>39.603999999999999</v>
      </c>
      <c r="E7">
        <v>40</v>
      </c>
      <c r="F7" t="s">
        <v>858</v>
      </c>
    </row>
    <row r="8" spans="1:6" x14ac:dyDescent="0.25">
      <c r="A8">
        <v>75891601</v>
      </c>
      <c r="B8">
        <v>43</v>
      </c>
      <c r="C8">
        <v>40</v>
      </c>
      <c r="D8">
        <v>39.603999999999999</v>
      </c>
      <c r="E8">
        <v>40</v>
      </c>
      <c r="F8" t="s">
        <v>858</v>
      </c>
    </row>
    <row r="9" spans="1:6" x14ac:dyDescent="0.25">
      <c r="A9">
        <v>75893490</v>
      </c>
      <c r="B9">
        <v>43</v>
      </c>
      <c r="C9">
        <v>3</v>
      </c>
      <c r="D9">
        <v>39.603999999999999</v>
      </c>
      <c r="E9">
        <v>40</v>
      </c>
      <c r="F9" t="s">
        <v>858</v>
      </c>
    </row>
    <row r="10" spans="1:6" x14ac:dyDescent="0.25">
      <c r="A10">
        <v>75882991</v>
      </c>
      <c r="B10">
        <v>81</v>
      </c>
      <c r="C10">
        <v>312</v>
      </c>
      <c r="D10">
        <v>39.673299999999998</v>
      </c>
      <c r="E10">
        <v>40.07</v>
      </c>
      <c r="F10" t="s">
        <v>858</v>
      </c>
    </row>
    <row r="11" spans="1:6" x14ac:dyDescent="0.25">
      <c r="A11">
        <v>75878610</v>
      </c>
      <c r="B11">
        <v>65</v>
      </c>
      <c r="C11">
        <v>785</v>
      </c>
      <c r="D11">
        <v>39.703000000000003</v>
      </c>
      <c r="E11">
        <v>40.1</v>
      </c>
      <c r="F11" t="s">
        <v>858</v>
      </c>
    </row>
    <row r="12" spans="1:6" x14ac:dyDescent="0.25">
      <c r="A12">
        <v>75719256</v>
      </c>
      <c r="B12">
        <v>40</v>
      </c>
      <c r="C12">
        <v>1051</v>
      </c>
      <c r="D12">
        <v>40.098999999999997</v>
      </c>
      <c r="E12">
        <v>40.5</v>
      </c>
      <c r="F12" t="s">
        <v>858</v>
      </c>
    </row>
    <row r="13" spans="1:6" x14ac:dyDescent="0.25">
      <c r="A13">
        <v>75835441</v>
      </c>
      <c r="B13">
        <v>24</v>
      </c>
      <c r="C13">
        <v>1286</v>
      </c>
      <c r="D13">
        <v>40.415799999999997</v>
      </c>
      <c r="E13">
        <v>40.82</v>
      </c>
      <c r="F13" t="s">
        <v>858</v>
      </c>
    </row>
    <row r="14" spans="1:6" x14ac:dyDescent="0.25">
      <c r="A14">
        <v>75737466</v>
      </c>
      <c r="B14">
        <v>79</v>
      </c>
      <c r="C14">
        <v>930</v>
      </c>
      <c r="D14">
        <v>40.534700000000001</v>
      </c>
      <c r="E14">
        <v>40.94</v>
      </c>
      <c r="F14" t="s">
        <v>858</v>
      </c>
    </row>
    <row r="15" spans="1:6" x14ac:dyDescent="0.25">
      <c r="A15">
        <v>75891866</v>
      </c>
      <c r="B15">
        <v>11</v>
      </c>
      <c r="C15">
        <v>102</v>
      </c>
      <c r="D15">
        <v>40.584200000000003</v>
      </c>
      <c r="E15">
        <v>40.99</v>
      </c>
      <c r="F15" t="s">
        <v>859</v>
      </c>
    </row>
    <row r="16" spans="1:6" x14ac:dyDescent="0.25">
      <c r="A16">
        <v>75891138</v>
      </c>
      <c r="B16">
        <v>11</v>
      </c>
      <c r="C16">
        <v>740</v>
      </c>
      <c r="D16">
        <v>40.594099999999997</v>
      </c>
      <c r="E16">
        <v>41</v>
      </c>
      <c r="F16" t="s">
        <v>859</v>
      </c>
    </row>
    <row r="17" spans="1:6" x14ac:dyDescent="0.25">
      <c r="A17">
        <v>75894975</v>
      </c>
      <c r="B17">
        <v>13</v>
      </c>
      <c r="C17">
        <v>25</v>
      </c>
      <c r="D17">
        <v>40.594099999999997</v>
      </c>
      <c r="E17">
        <v>41</v>
      </c>
      <c r="F17" t="s">
        <v>858</v>
      </c>
    </row>
    <row r="18" spans="1:6" x14ac:dyDescent="0.25">
      <c r="A18">
        <v>75868129</v>
      </c>
      <c r="B18">
        <v>13</v>
      </c>
      <c r="C18">
        <v>13</v>
      </c>
      <c r="D18">
        <v>40.594099999999997</v>
      </c>
      <c r="E18">
        <v>41</v>
      </c>
      <c r="F18" t="s">
        <v>858</v>
      </c>
    </row>
    <row r="19" spans="1:6" x14ac:dyDescent="0.25">
      <c r="A19">
        <v>75865841</v>
      </c>
      <c r="B19">
        <v>13</v>
      </c>
      <c r="C19">
        <v>470</v>
      </c>
      <c r="D19">
        <v>41.0396</v>
      </c>
      <c r="E19">
        <v>41.45</v>
      </c>
      <c r="F19" t="s">
        <v>858</v>
      </c>
    </row>
    <row r="20" spans="1:6" x14ac:dyDescent="0.25">
      <c r="A20">
        <v>75460161</v>
      </c>
      <c r="B20">
        <v>83</v>
      </c>
      <c r="C20">
        <v>200</v>
      </c>
      <c r="D20">
        <v>41.0396</v>
      </c>
      <c r="E20">
        <v>41.45</v>
      </c>
      <c r="F20" t="s">
        <v>858</v>
      </c>
    </row>
    <row r="21" spans="1:6" x14ac:dyDescent="0.25">
      <c r="A21">
        <v>75858919</v>
      </c>
      <c r="B21">
        <v>13</v>
      </c>
      <c r="C21">
        <v>2500</v>
      </c>
      <c r="D21">
        <v>41.069299999999998</v>
      </c>
      <c r="E21">
        <v>41.48</v>
      </c>
      <c r="F21" t="s">
        <v>858</v>
      </c>
    </row>
    <row r="22" spans="1:6" x14ac:dyDescent="0.25">
      <c r="A22">
        <v>75822078</v>
      </c>
      <c r="B22">
        <v>65</v>
      </c>
      <c r="C22">
        <v>310</v>
      </c>
      <c r="D22">
        <v>41.574300000000001</v>
      </c>
      <c r="E22">
        <v>41.99</v>
      </c>
      <c r="F22" t="s">
        <v>858</v>
      </c>
    </row>
    <row r="23" spans="1:6" x14ac:dyDescent="0.25">
      <c r="A23">
        <v>75805730</v>
      </c>
      <c r="B23">
        <v>65</v>
      </c>
      <c r="C23">
        <v>200</v>
      </c>
      <c r="D23">
        <v>41.831699999999998</v>
      </c>
      <c r="E23">
        <v>42.25</v>
      </c>
      <c r="F23" t="s">
        <v>858</v>
      </c>
    </row>
    <row r="24" spans="1:6" x14ac:dyDescent="0.25">
      <c r="A24">
        <v>75840827</v>
      </c>
      <c r="B24">
        <v>11</v>
      </c>
      <c r="C24">
        <v>290</v>
      </c>
      <c r="D24">
        <v>42.277200000000001</v>
      </c>
      <c r="E24">
        <v>42.7</v>
      </c>
      <c r="F24" t="s">
        <v>859</v>
      </c>
    </row>
    <row r="25" spans="1:6" x14ac:dyDescent="0.25">
      <c r="A25">
        <v>75516109</v>
      </c>
      <c r="B25">
        <v>26</v>
      </c>
      <c r="C25">
        <v>292</v>
      </c>
      <c r="D25">
        <v>42.564399999999999</v>
      </c>
      <c r="E25">
        <v>42.99</v>
      </c>
      <c r="F25" t="s">
        <v>858</v>
      </c>
    </row>
    <row r="26" spans="1:6" x14ac:dyDescent="0.25">
      <c r="A26">
        <v>75703816</v>
      </c>
      <c r="B26">
        <v>56</v>
      </c>
      <c r="C26">
        <v>135</v>
      </c>
      <c r="D26">
        <v>42.564399999999999</v>
      </c>
      <c r="E26">
        <v>42.99</v>
      </c>
      <c r="F26" t="s">
        <v>858</v>
      </c>
    </row>
    <row r="27" spans="1:6" x14ac:dyDescent="0.25">
      <c r="A27">
        <v>75893073</v>
      </c>
      <c r="B27">
        <v>42</v>
      </c>
      <c r="C27">
        <v>83</v>
      </c>
      <c r="D27">
        <v>44.505000000000003</v>
      </c>
      <c r="E27">
        <v>44.95</v>
      </c>
      <c r="F27" t="s">
        <v>858</v>
      </c>
    </row>
    <row r="28" spans="1:6" x14ac:dyDescent="0.25">
      <c r="A28">
        <v>75897871</v>
      </c>
      <c r="B28">
        <v>42</v>
      </c>
      <c r="C28">
        <v>17284</v>
      </c>
      <c r="D28">
        <v>44.514899999999997</v>
      </c>
      <c r="E28">
        <v>44.96</v>
      </c>
      <c r="F28" t="s">
        <v>858</v>
      </c>
    </row>
    <row r="29" spans="1:6" x14ac:dyDescent="0.25">
      <c r="A29">
        <v>75880069</v>
      </c>
      <c r="B29">
        <v>42</v>
      </c>
      <c r="C29">
        <v>190</v>
      </c>
      <c r="D29">
        <v>44.534700000000001</v>
      </c>
      <c r="E29">
        <v>44.98</v>
      </c>
      <c r="F29" t="s">
        <v>858</v>
      </c>
    </row>
    <row r="30" spans="1:6" x14ac:dyDescent="0.25">
      <c r="A30">
        <v>75895190</v>
      </c>
      <c r="B30">
        <v>9</v>
      </c>
      <c r="C30">
        <v>500</v>
      </c>
      <c r="D30">
        <v>44.107799999999997</v>
      </c>
      <c r="E30">
        <v>44.99</v>
      </c>
      <c r="F30" t="s">
        <v>859</v>
      </c>
    </row>
    <row r="31" spans="1:6" x14ac:dyDescent="0.25">
      <c r="A31">
        <v>75894657</v>
      </c>
      <c r="B31">
        <v>9</v>
      </c>
      <c r="C31">
        <v>377</v>
      </c>
      <c r="D31">
        <v>44.107799999999997</v>
      </c>
      <c r="E31">
        <v>44.99</v>
      </c>
      <c r="F31" t="s">
        <v>859</v>
      </c>
    </row>
  </sheetData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D025E2-613E-4DEA-9488-19B6926A7B03}">
  <sheetPr codeName="Sheet23"/>
  <dimension ref="A1:F31"/>
  <sheetViews>
    <sheetView workbookViewId="0"/>
  </sheetViews>
  <sheetFormatPr defaultRowHeight="15" x14ac:dyDescent="0.25"/>
  <cols>
    <col min="1" max="1" width="9" bestFit="1" customWidth="1"/>
    <col min="2" max="2" width="12.7109375" bestFit="1" customWidth="1"/>
    <col min="3" max="3" width="10.140625" bestFit="1" customWidth="1"/>
    <col min="4" max="4" width="8" bestFit="1" customWidth="1"/>
    <col min="5" max="5" width="7.85546875" bestFit="1" customWidth="1"/>
    <col min="6" max="6" width="18.28515625" bestFit="1" customWidth="1"/>
  </cols>
  <sheetData>
    <row r="1" spans="1:6" x14ac:dyDescent="0.25">
      <c r="A1" t="s">
        <v>97</v>
      </c>
      <c r="B1" t="s">
        <v>98</v>
      </c>
      <c r="C1" t="s">
        <v>99</v>
      </c>
      <c r="D1" t="s">
        <v>100</v>
      </c>
      <c r="E1" t="s">
        <v>101</v>
      </c>
      <c r="F1" t="s">
        <v>102</v>
      </c>
    </row>
    <row r="2" spans="1:6" x14ac:dyDescent="0.25">
      <c r="A2">
        <v>75896822</v>
      </c>
      <c r="B2">
        <v>35</v>
      </c>
      <c r="C2">
        <v>2650</v>
      </c>
      <c r="D2">
        <v>29.554500000000001</v>
      </c>
      <c r="E2">
        <v>29.85</v>
      </c>
      <c r="F2" t="s">
        <v>858</v>
      </c>
    </row>
    <row r="3" spans="1:6" x14ac:dyDescent="0.25">
      <c r="A3">
        <v>75895209</v>
      </c>
      <c r="B3">
        <v>35</v>
      </c>
      <c r="C3">
        <v>700</v>
      </c>
      <c r="D3">
        <v>14.925000000000001</v>
      </c>
      <c r="E3">
        <v>29.85</v>
      </c>
      <c r="F3" t="s">
        <v>858</v>
      </c>
    </row>
    <row r="4" spans="1:6" x14ac:dyDescent="0.25">
      <c r="A4">
        <v>75897931</v>
      </c>
      <c r="B4">
        <v>35</v>
      </c>
      <c r="C4">
        <v>320</v>
      </c>
      <c r="D4">
        <v>29.554500000000001</v>
      </c>
      <c r="E4">
        <v>29.85</v>
      </c>
      <c r="F4" t="s">
        <v>858</v>
      </c>
    </row>
    <row r="5" spans="1:6" x14ac:dyDescent="0.25">
      <c r="A5">
        <v>75897874</v>
      </c>
      <c r="B5">
        <v>65</v>
      </c>
      <c r="C5">
        <v>95</v>
      </c>
      <c r="D5">
        <v>29.891100000000002</v>
      </c>
      <c r="E5">
        <v>30.19</v>
      </c>
      <c r="F5" t="s">
        <v>858</v>
      </c>
    </row>
    <row r="6" spans="1:6" x14ac:dyDescent="0.25">
      <c r="A6">
        <v>75897638</v>
      </c>
      <c r="B6">
        <v>65</v>
      </c>
      <c r="C6">
        <v>791</v>
      </c>
      <c r="D6">
        <v>29.901</v>
      </c>
      <c r="E6">
        <v>30.2</v>
      </c>
      <c r="F6" t="s">
        <v>858</v>
      </c>
    </row>
    <row r="7" spans="1:6" x14ac:dyDescent="0.25">
      <c r="A7">
        <v>75895828</v>
      </c>
      <c r="B7">
        <v>65</v>
      </c>
      <c r="C7">
        <v>26</v>
      </c>
      <c r="D7">
        <v>29.9208</v>
      </c>
      <c r="E7">
        <v>30.22</v>
      </c>
      <c r="F7" t="s">
        <v>858</v>
      </c>
    </row>
    <row r="8" spans="1:6" x14ac:dyDescent="0.25">
      <c r="A8">
        <v>75889727</v>
      </c>
      <c r="B8">
        <v>65</v>
      </c>
      <c r="C8">
        <v>70</v>
      </c>
      <c r="D8">
        <v>29.930700000000002</v>
      </c>
      <c r="E8">
        <v>30.23</v>
      </c>
      <c r="F8" t="s">
        <v>858</v>
      </c>
    </row>
    <row r="9" spans="1:6" x14ac:dyDescent="0.25">
      <c r="A9">
        <v>75885786</v>
      </c>
      <c r="B9">
        <v>65</v>
      </c>
      <c r="C9">
        <v>1000</v>
      </c>
      <c r="D9">
        <v>29.9604</v>
      </c>
      <c r="E9">
        <v>30.26</v>
      </c>
      <c r="F9" t="s">
        <v>858</v>
      </c>
    </row>
    <row r="10" spans="1:6" x14ac:dyDescent="0.25">
      <c r="A10">
        <v>75882989</v>
      </c>
      <c r="B10">
        <v>81</v>
      </c>
      <c r="C10">
        <v>205</v>
      </c>
      <c r="D10">
        <v>29.970300000000002</v>
      </c>
      <c r="E10">
        <v>30.27</v>
      </c>
      <c r="F10" t="s">
        <v>858</v>
      </c>
    </row>
    <row r="11" spans="1:6" x14ac:dyDescent="0.25">
      <c r="A11">
        <v>75885720</v>
      </c>
      <c r="B11">
        <v>79</v>
      </c>
      <c r="C11">
        <v>152</v>
      </c>
      <c r="D11">
        <v>30.0792</v>
      </c>
      <c r="E11">
        <v>30.38</v>
      </c>
      <c r="F11" t="s">
        <v>858</v>
      </c>
    </row>
    <row r="12" spans="1:6" x14ac:dyDescent="0.25">
      <c r="A12">
        <v>75819672</v>
      </c>
      <c r="B12">
        <v>78</v>
      </c>
      <c r="C12">
        <v>1550</v>
      </c>
      <c r="D12">
        <v>30.485099999999999</v>
      </c>
      <c r="E12">
        <v>30.79</v>
      </c>
      <c r="F12" t="s">
        <v>858</v>
      </c>
    </row>
    <row r="13" spans="1:6" x14ac:dyDescent="0.25">
      <c r="A13">
        <v>75614152</v>
      </c>
      <c r="B13">
        <v>54</v>
      </c>
      <c r="C13">
        <v>1613</v>
      </c>
      <c r="D13">
        <v>30.693100000000001</v>
      </c>
      <c r="E13">
        <v>31</v>
      </c>
      <c r="F13" t="s">
        <v>858</v>
      </c>
    </row>
    <row r="14" spans="1:6" x14ac:dyDescent="0.25">
      <c r="A14">
        <v>75603840</v>
      </c>
      <c r="B14">
        <v>54</v>
      </c>
      <c r="C14">
        <v>39</v>
      </c>
      <c r="D14">
        <v>30.693100000000001</v>
      </c>
      <c r="E14">
        <v>31</v>
      </c>
      <c r="F14" t="s">
        <v>858</v>
      </c>
    </row>
    <row r="15" spans="1:6" x14ac:dyDescent="0.25">
      <c r="A15">
        <v>75672659</v>
      </c>
      <c r="B15">
        <v>49</v>
      </c>
      <c r="C15">
        <v>11671</v>
      </c>
      <c r="D15">
        <v>31.683199999999999</v>
      </c>
      <c r="E15">
        <v>32</v>
      </c>
      <c r="F15" t="s">
        <v>858</v>
      </c>
    </row>
    <row r="16" spans="1:6" x14ac:dyDescent="0.25">
      <c r="A16">
        <v>75764124</v>
      </c>
      <c r="B16">
        <v>38</v>
      </c>
      <c r="C16">
        <v>500</v>
      </c>
      <c r="D16">
        <v>31.372499999999999</v>
      </c>
      <c r="E16">
        <v>32</v>
      </c>
      <c r="F16" t="s">
        <v>858</v>
      </c>
    </row>
    <row r="17" spans="1:6" x14ac:dyDescent="0.25">
      <c r="A17">
        <v>75852924</v>
      </c>
      <c r="B17">
        <v>9</v>
      </c>
      <c r="C17">
        <v>1226</v>
      </c>
      <c r="D17">
        <v>32.346499999999999</v>
      </c>
      <c r="E17">
        <v>32.67</v>
      </c>
      <c r="F17" t="s">
        <v>859</v>
      </c>
    </row>
    <row r="18" spans="1:6" x14ac:dyDescent="0.25">
      <c r="A18">
        <v>75566149</v>
      </c>
      <c r="B18">
        <v>23</v>
      </c>
      <c r="C18">
        <v>22181</v>
      </c>
      <c r="D18">
        <v>32.574300000000001</v>
      </c>
      <c r="E18">
        <v>32.9</v>
      </c>
      <c r="F18" t="s">
        <v>858</v>
      </c>
    </row>
    <row r="19" spans="1:6" x14ac:dyDescent="0.25">
      <c r="A19">
        <v>75875192</v>
      </c>
      <c r="B19">
        <v>29</v>
      </c>
      <c r="C19">
        <v>1496</v>
      </c>
      <c r="D19">
        <v>32.574300000000001</v>
      </c>
      <c r="E19">
        <v>32.9</v>
      </c>
      <c r="F19" t="s">
        <v>858</v>
      </c>
    </row>
    <row r="20" spans="1:6" x14ac:dyDescent="0.25">
      <c r="A20">
        <v>75744724</v>
      </c>
      <c r="B20">
        <v>75</v>
      </c>
      <c r="C20">
        <v>1520</v>
      </c>
      <c r="D20">
        <v>32.653500000000001</v>
      </c>
      <c r="E20">
        <v>32.979999999999997</v>
      </c>
      <c r="F20" t="s">
        <v>858</v>
      </c>
    </row>
    <row r="21" spans="1:6" x14ac:dyDescent="0.25">
      <c r="A21">
        <v>75891869</v>
      </c>
      <c r="B21">
        <v>11</v>
      </c>
      <c r="C21">
        <v>101</v>
      </c>
      <c r="D21">
        <v>32.663400000000003</v>
      </c>
      <c r="E21">
        <v>32.99</v>
      </c>
      <c r="F21" t="s">
        <v>859</v>
      </c>
    </row>
    <row r="22" spans="1:6" x14ac:dyDescent="0.25">
      <c r="A22">
        <v>75784117</v>
      </c>
      <c r="B22">
        <v>29</v>
      </c>
      <c r="C22">
        <v>24000</v>
      </c>
      <c r="D22">
        <v>32.673299999999998</v>
      </c>
      <c r="E22">
        <v>33</v>
      </c>
      <c r="F22" t="s">
        <v>858</v>
      </c>
    </row>
    <row r="23" spans="1:6" x14ac:dyDescent="0.25">
      <c r="A23">
        <v>75701961</v>
      </c>
      <c r="B23">
        <v>64</v>
      </c>
      <c r="C23">
        <v>6935</v>
      </c>
      <c r="D23">
        <v>32.673299999999998</v>
      </c>
      <c r="E23">
        <v>33</v>
      </c>
      <c r="F23" t="s">
        <v>858</v>
      </c>
    </row>
    <row r="24" spans="1:6" x14ac:dyDescent="0.25">
      <c r="A24">
        <v>75891584</v>
      </c>
      <c r="B24">
        <v>11</v>
      </c>
      <c r="C24">
        <v>505</v>
      </c>
      <c r="D24">
        <v>32.673299999999998</v>
      </c>
      <c r="E24">
        <v>33</v>
      </c>
      <c r="F24" t="s">
        <v>859</v>
      </c>
    </row>
    <row r="25" spans="1:6" x14ac:dyDescent="0.25">
      <c r="A25">
        <v>75894338</v>
      </c>
      <c r="B25">
        <v>64</v>
      </c>
      <c r="C25">
        <v>490</v>
      </c>
      <c r="D25">
        <v>32.673299999999998</v>
      </c>
      <c r="E25">
        <v>33</v>
      </c>
      <c r="F25" t="s">
        <v>858</v>
      </c>
    </row>
    <row r="26" spans="1:6" x14ac:dyDescent="0.25">
      <c r="A26">
        <v>75764120</v>
      </c>
      <c r="B26">
        <v>47</v>
      </c>
      <c r="C26">
        <v>433</v>
      </c>
      <c r="D26">
        <v>32.352899999999998</v>
      </c>
      <c r="E26">
        <v>33</v>
      </c>
      <c r="F26" t="s">
        <v>858</v>
      </c>
    </row>
    <row r="27" spans="1:6" x14ac:dyDescent="0.25">
      <c r="A27">
        <v>75894544</v>
      </c>
      <c r="B27">
        <v>24</v>
      </c>
      <c r="C27">
        <v>1000</v>
      </c>
      <c r="D27">
        <v>33.633699999999997</v>
      </c>
      <c r="E27">
        <v>33.97</v>
      </c>
      <c r="F27" t="s">
        <v>858</v>
      </c>
    </row>
    <row r="28" spans="1:6" x14ac:dyDescent="0.25">
      <c r="A28">
        <v>75896213</v>
      </c>
      <c r="B28">
        <v>24</v>
      </c>
      <c r="C28">
        <v>180</v>
      </c>
      <c r="D28">
        <v>33.633699999999997</v>
      </c>
      <c r="E28">
        <v>33.97</v>
      </c>
      <c r="F28" t="s">
        <v>858</v>
      </c>
    </row>
    <row r="29" spans="1:6" x14ac:dyDescent="0.25">
      <c r="A29">
        <v>75893825</v>
      </c>
      <c r="B29">
        <v>24</v>
      </c>
      <c r="C29">
        <v>159</v>
      </c>
      <c r="D29">
        <v>33.633699999999997</v>
      </c>
      <c r="E29">
        <v>33.97</v>
      </c>
      <c r="F29" t="s">
        <v>858</v>
      </c>
    </row>
    <row r="30" spans="1:6" x14ac:dyDescent="0.25">
      <c r="A30">
        <v>75885815</v>
      </c>
      <c r="B30">
        <v>24</v>
      </c>
      <c r="C30">
        <v>89</v>
      </c>
      <c r="D30">
        <v>33.303899999999999</v>
      </c>
      <c r="E30">
        <v>33.97</v>
      </c>
      <c r="F30" t="s">
        <v>858</v>
      </c>
    </row>
    <row r="31" spans="1:6" x14ac:dyDescent="0.25">
      <c r="A31">
        <v>75882597</v>
      </c>
      <c r="B31">
        <v>24</v>
      </c>
      <c r="C31">
        <v>87</v>
      </c>
      <c r="D31">
        <v>33.643599999999999</v>
      </c>
      <c r="E31">
        <v>33.979999999999997</v>
      </c>
      <c r="F31" t="s">
        <v>858</v>
      </c>
    </row>
  </sheetData>
  <pageMargins left="0.7" right="0.7" top="0.75" bottom="0.75" header="0.3" footer="0.3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03B250-D0B8-4248-98D8-9E378894B0B9}">
  <sheetPr codeName="Sheet24"/>
  <dimension ref="A1:F31"/>
  <sheetViews>
    <sheetView workbookViewId="0"/>
  </sheetViews>
  <sheetFormatPr defaultRowHeight="15" x14ac:dyDescent="0.25"/>
  <cols>
    <col min="1" max="1" width="9" bestFit="1" customWidth="1"/>
    <col min="2" max="2" width="12.7109375" bestFit="1" customWidth="1"/>
    <col min="3" max="3" width="10.140625" bestFit="1" customWidth="1"/>
    <col min="4" max="4" width="8" bestFit="1" customWidth="1"/>
    <col min="5" max="5" width="7.85546875" bestFit="1" customWidth="1"/>
    <col min="6" max="6" width="18.28515625" bestFit="1" customWidth="1"/>
  </cols>
  <sheetData>
    <row r="1" spans="1:6" x14ac:dyDescent="0.25">
      <c r="A1" t="s">
        <v>97</v>
      </c>
      <c r="B1" t="s">
        <v>98</v>
      </c>
      <c r="C1" t="s">
        <v>99</v>
      </c>
      <c r="D1" t="s">
        <v>100</v>
      </c>
      <c r="E1" t="s">
        <v>101</v>
      </c>
      <c r="F1" t="s">
        <v>102</v>
      </c>
    </row>
    <row r="2" spans="1:6" x14ac:dyDescent="0.25">
      <c r="A2">
        <v>75835628</v>
      </c>
      <c r="B2">
        <v>168</v>
      </c>
      <c r="C2">
        <v>12915</v>
      </c>
      <c r="D2">
        <v>9.9009999999999998</v>
      </c>
      <c r="E2">
        <v>10</v>
      </c>
      <c r="F2" t="s">
        <v>858</v>
      </c>
    </row>
    <row r="3" spans="1:6" x14ac:dyDescent="0.25">
      <c r="A3">
        <v>75772710</v>
      </c>
      <c r="B3">
        <v>26</v>
      </c>
      <c r="C3">
        <v>19403</v>
      </c>
      <c r="D3">
        <v>10.0891</v>
      </c>
      <c r="E3">
        <v>10.19</v>
      </c>
      <c r="F3" t="s">
        <v>858</v>
      </c>
    </row>
    <row r="4" spans="1:6" x14ac:dyDescent="0.25">
      <c r="A4">
        <v>75821384</v>
      </c>
      <c r="B4">
        <v>26</v>
      </c>
      <c r="C4">
        <v>245</v>
      </c>
      <c r="D4">
        <v>10.0891</v>
      </c>
      <c r="E4">
        <v>10.19</v>
      </c>
      <c r="F4" t="s">
        <v>858</v>
      </c>
    </row>
    <row r="5" spans="1:6" x14ac:dyDescent="0.25">
      <c r="A5">
        <v>75812229</v>
      </c>
      <c r="B5">
        <v>26</v>
      </c>
      <c r="C5">
        <v>52</v>
      </c>
      <c r="D5">
        <v>10.0891</v>
      </c>
      <c r="E5">
        <v>10.19</v>
      </c>
      <c r="F5" t="s">
        <v>858</v>
      </c>
    </row>
    <row r="6" spans="1:6" x14ac:dyDescent="0.25">
      <c r="A6">
        <v>75891238</v>
      </c>
      <c r="B6">
        <v>81</v>
      </c>
      <c r="C6">
        <v>177</v>
      </c>
      <c r="D6">
        <v>10.1089</v>
      </c>
      <c r="E6">
        <v>10.210000000000001</v>
      </c>
      <c r="F6" t="s">
        <v>858</v>
      </c>
    </row>
    <row r="7" spans="1:6" x14ac:dyDescent="0.25">
      <c r="A7">
        <v>75882988</v>
      </c>
      <c r="B7">
        <v>81</v>
      </c>
      <c r="C7">
        <v>102</v>
      </c>
      <c r="D7">
        <v>10.1089</v>
      </c>
      <c r="E7">
        <v>10.210000000000001</v>
      </c>
      <c r="F7" t="s">
        <v>858</v>
      </c>
    </row>
    <row r="8" spans="1:6" x14ac:dyDescent="0.25">
      <c r="A8">
        <v>75715381</v>
      </c>
      <c r="B8">
        <v>81</v>
      </c>
      <c r="C8">
        <v>290</v>
      </c>
      <c r="D8">
        <v>10.1188</v>
      </c>
      <c r="E8">
        <v>10.220000000000001</v>
      </c>
      <c r="F8" t="s">
        <v>858</v>
      </c>
    </row>
    <row r="9" spans="1:6" x14ac:dyDescent="0.25">
      <c r="A9">
        <v>75895820</v>
      </c>
      <c r="B9">
        <v>65</v>
      </c>
      <c r="C9">
        <v>640</v>
      </c>
      <c r="D9">
        <v>10.415800000000001</v>
      </c>
      <c r="E9">
        <v>10.52</v>
      </c>
      <c r="F9" t="s">
        <v>858</v>
      </c>
    </row>
    <row r="10" spans="1:6" x14ac:dyDescent="0.25">
      <c r="A10">
        <v>75893989</v>
      </c>
      <c r="B10">
        <v>65</v>
      </c>
      <c r="C10">
        <v>531</v>
      </c>
      <c r="D10">
        <v>10.415800000000001</v>
      </c>
      <c r="E10">
        <v>10.52</v>
      </c>
      <c r="F10" t="s">
        <v>858</v>
      </c>
    </row>
    <row r="11" spans="1:6" x14ac:dyDescent="0.25">
      <c r="A11">
        <v>75897503</v>
      </c>
      <c r="B11">
        <v>65</v>
      </c>
      <c r="C11">
        <v>253</v>
      </c>
      <c r="D11">
        <v>5.26</v>
      </c>
      <c r="E11">
        <v>10.52</v>
      </c>
      <c r="F11" t="s">
        <v>858</v>
      </c>
    </row>
    <row r="12" spans="1:6" x14ac:dyDescent="0.25">
      <c r="A12">
        <v>75888441</v>
      </c>
      <c r="B12">
        <v>65</v>
      </c>
      <c r="C12">
        <v>100</v>
      </c>
      <c r="D12">
        <v>10.445499999999999</v>
      </c>
      <c r="E12">
        <v>10.55</v>
      </c>
      <c r="F12" t="s">
        <v>858</v>
      </c>
    </row>
    <row r="13" spans="1:6" x14ac:dyDescent="0.25">
      <c r="A13">
        <v>75881712</v>
      </c>
      <c r="B13">
        <v>65</v>
      </c>
      <c r="C13">
        <v>200</v>
      </c>
      <c r="D13">
        <v>10.455399999999999</v>
      </c>
      <c r="E13">
        <v>10.56</v>
      </c>
      <c r="F13" t="s">
        <v>858</v>
      </c>
    </row>
    <row r="14" spans="1:6" x14ac:dyDescent="0.25">
      <c r="A14">
        <v>75887032</v>
      </c>
      <c r="B14">
        <v>58</v>
      </c>
      <c r="C14">
        <v>9300</v>
      </c>
      <c r="D14">
        <v>10.7723</v>
      </c>
      <c r="E14">
        <v>10.88</v>
      </c>
      <c r="F14" t="s">
        <v>858</v>
      </c>
    </row>
    <row r="15" spans="1:6" x14ac:dyDescent="0.25">
      <c r="A15">
        <v>75886811</v>
      </c>
      <c r="B15">
        <v>1</v>
      </c>
      <c r="C15">
        <v>90</v>
      </c>
      <c r="D15">
        <v>10.735300000000001</v>
      </c>
      <c r="E15">
        <v>10.95</v>
      </c>
      <c r="F15" t="s">
        <v>859</v>
      </c>
    </row>
    <row r="16" spans="1:6" x14ac:dyDescent="0.25">
      <c r="A16">
        <v>75879588</v>
      </c>
      <c r="B16">
        <v>54</v>
      </c>
      <c r="C16">
        <v>1440</v>
      </c>
      <c r="D16">
        <v>10.8812</v>
      </c>
      <c r="E16">
        <v>10.99</v>
      </c>
      <c r="F16" t="s">
        <v>858</v>
      </c>
    </row>
    <row r="17" spans="1:6" x14ac:dyDescent="0.25">
      <c r="A17">
        <v>75857962</v>
      </c>
      <c r="B17">
        <v>1</v>
      </c>
      <c r="C17">
        <v>1635</v>
      </c>
      <c r="D17">
        <v>10.8911</v>
      </c>
      <c r="E17">
        <v>11</v>
      </c>
      <c r="F17" t="s">
        <v>859</v>
      </c>
    </row>
    <row r="18" spans="1:6" x14ac:dyDescent="0.25">
      <c r="A18">
        <v>75850371</v>
      </c>
      <c r="B18">
        <v>79</v>
      </c>
      <c r="C18">
        <v>446</v>
      </c>
      <c r="D18">
        <v>10.8911</v>
      </c>
      <c r="E18">
        <v>11</v>
      </c>
      <c r="F18" t="s">
        <v>858</v>
      </c>
    </row>
    <row r="19" spans="1:6" x14ac:dyDescent="0.25">
      <c r="A19">
        <v>75896008</v>
      </c>
      <c r="B19">
        <v>44</v>
      </c>
      <c r="C19">
        <v>290</v>
      </c>
      <c r="D19">
        <v>10.8911</v>
      </c>
      <c r="E19">
        <v>11</v>
      </c>
      <c r="F19" t="s">
        <v>858</v>
      </c>
    </row>
    <row r="20" spans="1:6" x14ac:dyDescent="0.25">
      <c r="A20">
        <v>75884104</v>
      </c>
      <c r="B20">
        <v>1</v>
      </c>
      <c r="C20">
        <v>215</v>
      </c>
      <c r="D20">
        <v>10.8911</v>
      </c>
      <c r="E20">
        <v>11</v>
      </c>
      <c r="F20" t="s">
        <v>859</v>
      </c>
    </row>
    <row r="21" spans="1:6" x14ac:dyDescent="0.25">
      <c r="A21">
        <v>75879494</v>
      </c>
      <c r="B21">
        <v>79</v>
      </c>
      <c r="C21">
        <v>391</v>
      </c>
      <c r="D21">
        <v>11</v>
      </c>
      <c r="E21">
        <v>11.11</v>
      </c>
      <c r="F21" t="s">
        <v>858</v>
      </c>
    </row>
    <row r="22" spans="1:6" x14ac:dyDescent="0.25">
      <c r="A22">
        <v>75896336</v>
      </c>
      <c r="B22">
        <v>24</v>
      </c>
      <c r="C22">
        <v>133</v>
      </c>
      <c r="D22">
        <v>11.346500000000001</v>
      </c>
      <c r="E22">
        <v>11.46</v>
      </c>
      <c r="F22" t="s">
        <v>858</v>
      </c>
    </row>
    <row r="23" spans="1:6" x14ac:dyDescent="0.25">
      <c r="A23">
        <v>75893780</v>
      </c>
      <c r="B23">
        <v>24</v>
      </c>
      <c r="C23">
        <v>260</v>
      </c>
      <c r="D23">
        <v>11.356400000000001</v>
      </c>
      <c r="E23">
        <v>11.47</v>
      </c>
      <c r="F23" t="s">
        <v>858</v>
      </c>
    </row>
    <row r="24" spans="1:6" x14ac:dyDescent="0.25">
      <c r="A24">
        <v>75882593</v>
      </c>
      <c r="B24">
        <v>24</v>
      </c>
      <c r="C24">
        <v>130</v>
      </c>
      <c r="D24">
        <v>11.366300000000001</v>
      </c>
      <c r="E24">
        <v>11.48</v>
      </c>
      <c r="F24" t="s">
        <v>858</v>
      </c>
    </row>
    <row r="25" spans="1:6" x14ac:dyDescent="0.25">
      <c r="A25">
        <v>75874825</v>
      </c>
      <c r="B25">
        <v>24</v>
      </c>
      <c r="C25">
        <v>200</v>
      </c>
      <c r="D25">
        <v>11.386100000000001</v>
      </c>
      <c r="E25">
        <v>11.5</v>
      </c>
      <c r="F25" t="s">
        <v>858</v>
      </c>
    </row>
    <row r="26" spans="1:6" x14ac:dyDescent="0.25">
      <c r="A26">
        <v>75879492</v>
      </c>
      <c r="B26">
        <v>58</v>
      </c>
      <c r="C26">
        <v>400</v>
      </c>
      <c r="D26">
        <v>11</v>
      </c>
      <c r="E26">
        <v>11.66</v>
      </c>
      <c r="F26" t="s">
        <v>858</v>
      </c>
    </row>
    <row r="27" spans="1:6" x14ac:dyDescent="0.25">
      <c r="A27">
        <v>75862771</v>
      </c>
      <c r="B27">
        <v>24</v>
      </c>
      <c r="C27">
        <v>180</v>
      </c>
      <c r="D27">
        <v>11.683199999999999</v>
      </c>
      <c r="E27">
        <v>11.8</v>
      </c>
      <c r="F27" t="s">
        <v>858</v>
      </c>
    </row>
    <row r="28" spans="1:6" x14ac:dyDescent="0.25">
      <c r="A28">
        <v>75879493</v>
      </c>
      <c r="B28">
        <v>50</v>
      </c>
      <c r="C28">
        <v>398</v>
      </c>
      <c r="D28">
        <v>11</v>
      </c>
      <c r="E28">
        <v>11.99</v>
      </c>
      <c r="F28" t="s">
        <v>858</v>
      </c>
    </row>
    <row r="29" spans="1:6" x14ac:dyDescent="0.25">
      <c r="A29">
        <v>75889403</v>
      </c>
      <c r="B29">
        <v>53</v>
      </c>
      <c r="C29">
        <v>150</v>
      </c>
      <c r="D29">
        <v>11.8812</v>
      </c>
      <c r="E29">
        <v>12</v>
      </c>
      <c r="F29" t="s">
        <v>858</v>
      </c>
    </row>
    <row r="30" spans="1:6" x14ac:dyDescent="0.25">
      <c r="A30">
        <v>75824322</v>
      </c>
      <c r="B30">
        <v>79</v>
      </c>
      <c r="C30">
        <v>111</v>
      </c>
      <c r="D30">
        <v>11.8812</v>
      </c>
      <c r="E30">
        <v>12</v>
      </c>
      <c r="F30" t="s">
        <v>858</v>
      </c>
    </row>
    <row r="31" spans="1:6" x14ac:dyDescent="0.25">
      <c r="A31">
        <v>75889558</v>
      </c>
      <c r="B31">
        <v>44</v>
      </c>
      <c r="C31">
        <v>90</v>
      </c>
      <c r="D31">
        <v>11.8812</v>
      </c>
      <c r="E31">
        <v>12</v>
      </c>
      <c r="F31" t="s">
        <v>858</v>
      </c>
    </row>
  </sheetData>
  <pageMargins left="0.7" right="0.7" top="0.75" bottom="0.75" header="0.3" footer="0.3"/>
  <tableParts count="1"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6B642A-E9B5-4216-A9FC-61455D68702E}">
  <sheetPr codeName="Sheet25"/>
  <dimension ref="A1:F31"/>
  <sheetViews>
    <sheetView workbookViewId="0"/>
  </sheetViews>
  <sheetFormatPr defaultRowHeight="15" x14ac:dyDescent="0.25"/>
  <cols>
    <col min="1" max="1" width="9" bestFit="1" customWidth="1"/>
    <col min="2" max="2" width="12.7109375" bestFit="1" customWidth="1"/>
    <col min="3" max="3" width="10.140625" bestFit="1" customWidth="1"/>
    <col min="4" max="4" width="7" bestFit="1" customWidth="1"/>
    <col min="5" max="5" width="7.85546875" bestFit="1" customWidth="1"/>
    <col min="6" max="6" width="18.28515625" bestFit="1" customWidth="1"/>
  </cols>
  <sheetData>
    <row r="1" spans="1:6" x14ac:dyDescent="0.25">
      <c r="A1" t="s">
        <v>97</v>
      </c>
      <c r="B1" t="s">
        <v>98</v>
      </c>
      <c r="C1" t="s">
        <v>99</v>
      </c>
      <c r="D1" t="s">
        <v>100</v>
      </c>
      <c r="E1" t="s">
        <v>101</v>
      </c>
      <c r="F1" t="s">
        <v>102</v>
      </c>
    </row>
    <row r="2" spans="1:6" x14ac:dyDescent="0.25">
      <c r="A2">
        <v>75896305</v>
      </c>
      <c r="B2">
        <v>49</v>
      </c>
      <c r="C2">
        <v>20</v>
      </c>
      <c r="D2">
        <v>3.9603999999999999</v>
      </c>
      <c r="E2">
        <v>4</v>
      </c>
      <c r="F2" t="s">
        <v>858</v>
      </c>
    </row>
    <row r="3" spans="1:6" x14ac:dyDescent="0.25">
      <c r="A3">
        <v>75892481</v>
      </c>
      <c r="B3">
        <v>65</v>
      </c>
      <c r="C3">
        <v>2129</v>
      </c>
      <c r="D3">
        <v>4.6436000000000002</v>
      </c>
      <c r="E3">
        <v>4.6900000000000004</v>
      </c>
      <c r="F3" t="s">
        <v>858</v>
      </c>
    </row>
    <row r="4" spans="1:6" x14ac:dyDescent="0.25">
      <c r="A4">
        <v>75895818</v>
      </c>
      <c r="B4">
        <v>65</v>
      </c>
      <c r="C4">
        <v>359</v>
      </c>
      <c r="D4">
        <v>4.6436000000000002</v>
      </c>
      <c r="E4">
        <v>4.6900000000000004</v>
      </c>
      <c r="F4" t="s">
        <v>858</v>
      </c>
    </row>
    <row r="5" spans="1:6" x14ac:dyDescent="0.25">
      <c r="A5">
        <v>75896848</v>
      </c>
      <c r="B5">
        <v>65</v>
      </c>
      <c r="C5">
        <v>102</v>
      </c>
      <c r="D5">
        <v>4.6436000000000002</v>
      </c>
      <c r="E5">
        <v>4.6900000000000004</v>
      </c>
      <c r="F5" t="s">
        <v>858</v>
      </c>
    </row>
    <row r="6" spans="1:6" x14ac:dyDescent="0.25">
      <c r="A6">
        <v>75881711</v>
      </c>
      <c r="B6">
        <v>65</v>
      </c>
      <c r="C6">
        <v>65</v>
      </c>
      <c r="D6">
        <v>4.6436000000000002</v>
      </c>
      <c r="E6">
        <v>4.6900000000000004</v>
      </c>
      <c r="F6" t="s">
        <v>858</v>
      </c>
    </row>
    <row r="7" spans="1:6" x14ac:dyDescent="0.25">
      <c r="A7">
        <v>75892312</v>
      </c>
      <c r="B7">
        <v>65</v>
      </c>
      <c r="C7">
        <v>21</v>
      </c>
      <c r="D7">
        <v>4.6436000000000002</v>
      </c>
      <c r="E7">
        <v>4.6900000000000004</v>
      </c>
      <c r="F7" t="s">
        <v>858</v>
      </c>
    </row>
    <row r="8" spans="1:6" x14ac:dyDescent="0.25">
      <c r="A8">
        <v>75887673</v>
      </c>
      <c r="B8">
        <v>13</v>
      </c>
      <c r="C8">
        <v>2200</v>
      </c>
      <c r="D8">
        <v>4.9306999999999999</v>
      </c>
      <c r="E8">
        <v>4.9800000000000004</v>
      </c>
      <c r="F8" t="s">
        <v>858</v>
      </c>
    </row>
    <row r="9" spans="1:6" x14ac:dyDescent="0.25">
      <c r="A9">
        <v>75870392</v>
      </c>
      <c r="B9">
        <v>13</v>
      </c>
      <c r="C9">
        <v>632</v>
      </c>
      <c r="D9">
        <v>4.9306999999999999</v>
      </c>
      <c r="E9">
        <v>4.9800000000000004</v>
      </c>
      <c r="F9" t="s">
        <v>858</v>
      </c>
    </row>
    <row r="10" spans="1:6" x14ac:dyDescent="0.25">
      <c r="A10">
        <v>75894973</v>
      </c>
      <c r="B10">
        <v>13</v>
      </c>
      <c r="C10">
        <v>187</v>
      </c>
      <c r="D10">
        <v>4.9306999999999999</v>
      </c>
      <c r="E10">
        <v>4.9800000000000004</v>
      </c>
      <c r="F10" t="s">
        <v>858</v>
      </c>
    </row>
    <row r="11" spans="1:6" x14ac:dyDescent="0.25">
      <c r="A11">
        <v>75820934</v>
      </c>
      <c r="B11">
        <v>13</v>
      </c>
      <c r="C11">
        <v>4980</v>
      </c>
      <c r="D11">
        <v>4.9504999999999999</v>
      </c>
      <c r="E11">
        <v>5</v>
      </c>
      <c r="F11" t="s">
        <v>858</v>
      </c>
    </row>
    <row r="12" spans="1:6" x14ac:dyDescent="0.25">
      <c r="A12">
        <v>75894247</v>
      </c>
      <c r="B12">
        <v>49</v>
      </c>
      <c r="C12">
        <v>100</v>
      </c>
      <c r="D12">
        <v>4.9504999999999999</v>
      </c>
      <c r="E12">
        <v>5</v>
      </c>
      <c r="F12" t="s">
        <v>858</v>
      </c>
    </row>
    <row r="13" spans="1:6" x14ac:dyDescent="0.25">
      <c r="A13">
        <v>75772708</v>
      </c>
      <c r="B13">
        <v>26</v>
      </c>
      <c r="C13">
        <v>28341</v>
      </c>
      <c r="D13">
        <v>5.6436000000000002</v>
      </c>
      <c r="E13">
        <v>5.7</v>
      </c>
      <c r="F13" t="s">
        <v>858</v>
      </c>
    </row>
    <row r="14" spans="1:6" x14ac:dyDescent="0.25">
      <c r="A14">
        <v>75896335</v>
      </c>
      <c r="B14">
        <v>24</v>
      </c>
      <c r="C14">
        <v>21</v>
      </c>
      <c r="D14">
        <v>5.8118999999999996</v>
      </c>
      <c r="E14">
        <v>5.87</v>
      </c>
      <c r="F14" t="s">
        <v>858</v>
      </c>
    </row>
    <row r="15" spans="1:6" x14ac:dyDescent="0.25">
      <c r="A15">
        <v>75887033</v>
      </c>
      <c r="B15">
        <v>58</v>
      </c>
      <c r="C15">
        <v>8000</v>
      </c>
      <c r="D15">
        <v>5.8217999999999996</v>
      </c>
      <c r="E15">
        <v>5.88</v>
      </c>
      <c r="F15" t="s">
        <v>858</v>
      </c>
    </row>
    <row r="16" spans="1:6" x14ac:dyDescent="0.25">
      <c r="A16">
        <v>75772746</v>
      </c>
      <c r="B16">
        <v>24</v>
      </c>
      <c r="C16">
        <v>249</v>
      </c>
      <c r="D16">
        <v>5.7647000000000004</v>
      </c>
      <c r="E16">
        <v>5.88</v>
      </c>
      <c r="F16" t="s">
        <v>858</v>
      </c>
    </row>
    <row r="17" spans="1:6" x14ac:dyDescent="0.25">
      <c r="A17">
        <v>75893962</v>
      </c>
      <c r="B17">
        <v>24</v>
      </c>
      <c r="C17">
        <v>20</v>
      </c>
      <c r="D17">
        <v>5.8217999999999996</v>
      </c>
      <c r="E17">
        <v>5.88</v>
      </c>
      <c r="F17" t="s">
        <v>858</v>
      </c>
    </row>
    <row r="18" spans="1:6" x14ac:dyDescent="0.25">
      <c r="A18">
        <v>75893848</v>
      </c>
      <c r="B18">
        <v>24</v>
      </c>
      <c r="C18">
        <v>20</v>
      </c>
      <c r="D18">
        <v>5.8217999999999996</v>
      </c>
      <c r="E18">
        <v>5.88</v>
      </c>
      <c r="F18" t="s">
        <v>858</v>
      </c>
    </row>
    <row r="19" spans="1:6" x14ac:dyDescent="0.25">
      <c r="A19">
        <v>75893837</v>
      </c>
      <c r="B19">
        <v>24</v>
      </c>
      <c r="C19">
        <v>20</v>
      </c>
      <c r="D19">
        <v>5.8217999999999996</v>
      </c>
      <c r="E19">
        <v>5.88</v>
      </c>
      <c r="F19" t="s">
        <v>858</v>
      </c>
    </row>
    <row r="20" spans="1:6" x14ac:dyDescent="0.25">
      <c r="A20">
        <v>75819419</v>
      </c>
      <c r="B20">
        <v>70</v>
      </c>
      <c r="C20">
        <v>900</v>
      </c>
      <c r="D20">
        <v>5.8613999999999997</v>
      </c>
      <c r="E20">
        <v>5.92</v>
      </c>
      <c r="F20" t="s">
        <v>858</v>
      </c>
    </row>
    <row r="21" spans="1:6" x14ac:dyDescent="0.25">
      <c r="A21">
        <v>75892215</v>
      </c>
      <c r="B21">
        <v>79</v>
      </c>
      <c r="C21">
        <v>1998</v>
      </c>
      <c r="D21">
        <v>5.8333000000000004</v>
      </c>
      <c r="E21">
        <v>5.95</v>
      </c>
      <c r="F21" t="s">
        <v>858</v>
      </c>
    </row>
    <row r="22" spans="1:6" x14ac:dyDescent="0.25">
      <c r="A22">
        <v>75715379</v>
      </c>
      <c r="B22">
        <v>81</v>
      </c>
      <c r="C22">
        <v>900</v>
      </c>
      <c r="D22">
        <v>5.9009999999999998</v>
      </c>
      <c r="E22">
        <v>5.96</v>
      </c>
      <c r="F22" t="s">
        <v>858</v>
      </c>
    </row>
    <row r="23" spans="1:6" x14ac:dyDescent="0.25">
      <c r="A23">
        <v>75731465</v>
      </c>
      <c r="B23">
        <v>81</v>
      </c>
      <c r="C23">
        <v>390</v>
      </c>
      <c r="D23">
        <v>5.9009999999999998</v>
      </c>
      <c r="E23">
        <v>5.96</v>
      </c>
      <c r="F23" t="s">
        <v>858</v>
      </c>
    </row>
    <row r="24" spans="1:6" x14ac:dyDescent="0.25">
      <c r="A24">
        <v>75854580</v>
      </c>
      <c r="B24">
        <v>79</v>
      </c>
      <c r="C24">
        <v>1770</v>
      </c>
      <c r="D24">
        <v>5.9405999999999999</v>
      </c>
      <c r="E24">
        <v>6</v>
      </c>
      <c r="F24" t="s">
        <v>858</v>
      </c>
    </row>
    <row r="25" spans="1:6" x14ac:dyDescent="0.25">
      <c r="A25">
        <v>75850369</v>
      </c>
      <c r="B25">
        <v>79</v>
      </c>
      <c r="C25">
        <v>179</v>
      </c>
      <c r="D25">
        <v>5.9405999999999999</v>
      </c>
      <c r="E25">
        <v>6</v>
      </c>
      <c r="F25" t="s">
        <v>858</v>
      </c>
    </row>
    <row r="26" spans="1:6" x14ac:dyDescent="0.25">
      <c r="A26">
        <v>75737462</v>
      </c>
      <c r="B26">
        <v>79</v>
      </c>
      <c r="C26">
        <v>1070</v>
      </c>
      <c r="D26">
        <v>5.9901</v>
      </c>
      <c r="E26">
        <v>6.05</v>
      </c>
      <c r="F26" t="s">
        <v>858</v>
      </c>
    </row>
    <row r="27" spans="1:6" x14ac:dyDescent="0.25">
      <c r="A27">
        <v>75733094</v>
      </c>
      <c r="B27">
        <v>79</v>
      </c>
      <c r="C27">
        <v>100</v>
      </c>
      <c r="D27">
        <v>6</v>
      </c>
      <c r="E27">
        <v>6.06</v>
      </c>
      <c r="F27" t="s">
        <v>858</v>
      </c>
    </row>
    <row r="28" spans="1:6" x14ac:dyDescent="0.25">
      <c r="A28">
        <v>75733089</v>
      </c>
      <c r="B28">
        <v>58</v>
      </c>
      <c r="C28">
        <v>120</v>
      </c>
      <c r="D28">
        <v>6</v>
      </c>
      <c r="E28">
        <v>6.36</v>
      </c>
      <c r="F28" t="s">
        <v>858</v>
      </c>
    </row>
    <row r="29" spans="1:6" x14ac:dyDescent="0.25">
      <c r="A29">
        <v>75746748</v>
      </c>
      <c r="B29">
        <v>35</v>
      </c>
      <c r="C29">
        <v>2650</v>
      </c>
      <c r="D29">
        <v>6.3365999999999998</v>
      </c>
      <c r="E29">
        <v>6.4</v>
      </c>
      <c r="F29" t="s">
        <v>858</v>
      </c>
    </row>
    <row r="30" spans="1:6" x14ac:dyDescent="0.25">
      <c r="A30">
        <v>75896812</v>
      </c>
      <c r="B30">
        <v>35</v>
      </c>
      <c r="C30">
        <v>75</v>
      </c>
      <c r="D30">
        <v>6.3365999999999998</v>
      </c>
      <c r="E30">
        <v>6.4</v>
      </c>
      <c r="F30" t="s">
        <v>858</v>
      </c>
    </row>
    <row r="31" spans="1:6" x14ac:dyDescent="0.25">
      <c r="A31">
        <v>75815538</v>
      </c>
      <c r="B31">
        <v>23</v>
      </c>
      <c r="C31">
        <v>240</v>
      </c>
      <c r="D31">
        <v>6.3235000000000001</v>
      </c>
      <c r="E31">
        <v>6.45</v>
      </c>
      <c r="F31" t="s">
        <v>858</v>
      </c>
    </row>
  </sheetData>
  <pageMargins left="0.7" right="0.7" top="0.75" bottom="0.75" header="0.3" footer="0.3"/>
  <tableParts count="1">
    <tablePart r:id="rId1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8D1899-4007-4143-8BBE-DDA998B34B45}">
  <sheetPr codeName="Sheet26"/>
  <dimension ref="A1:F31"/>
  <sheetViews>
    <sheetView workbookViewId="0"/>
  </sheetViews>
  <sheetFormatPr defaultRowHeight="15" x14ac:dyDescent="0.25"/>
  <cols>
    <col min="1" max="1" width="9" bestFit="1" customWidth="1"/>
    <col min="2" max="2" width="12.7109375" bestFit="1" customWidth="1"/>
    <col min="3" max="3" width="10.140625" bestFit="1" customWidth="1"/>
    <col min="4" max="4" width="7" bestFit="1" customWidth="1"/>
    <col min="5" max="5" width="7.85546875" bestFit="1" customWidth="1"/>
    <col min="6" max="6" width="18.28515625" bestFit="1" customWidth="1"/>
  </cols>
  <sheetData>
    <row r="1" spans="1:6" x14ac:dyDescent="0.25">
      <c r="A1" t="s">
        <v>97</v>
      </c>
      <c r="B1" t="s">
        <v>98</v>
      </c>
      <c r="C1" t="s">
        <v>99</v>
      </c>
      <c r="D1" t="s">
        <v>100</v>
      </c>
      <c r="E1" t="s">
        <v>101</v>
      </c>
      <c r="F1" t="s">
        <v>102</v>
      </c>
    </row>
    <row r="2" spans="1:6" x14ac:dyDescent="0.25">
      <c r="A2">
        <v>75892994</v>
      </c>
      <c r="B2">
        <v>82</v>
      </c>
      <c r="C2">
        <v>147</v>
      </c>
      <c r="D2">
        <v>2.9702999999999999</v>
      </c>
      <c r="E2">
        <v>3</v>
      </c>
      <c r="F2" t="s">
        <v>858</v>
      </c>
    </row>
    <row r="3" spans="1:6" x14ac:dyDescent="0.25">
      <c r="A3">
        <v>75772705</v>
      </c>
      <c r="B3">
        <v>26</v>
      </c>
      <c r="C3">
        <v>15521</v>
      </c>
      <c r="D3">
        <v>3</v>
      </c>
      <c r="E3">
        <v>3.03</v>
      </c>
      <c r="F3" t="s">
        <v>858</v>
      </c>
    </row>
    <row r="4" spans="1:6" x14ac:dyDescent="0.25">
      <c r="A4">
        <v>75882721</v>
      </c>
      <c r="B4">
        <v>65</v>
      </c>
      <c r="C4">
        <v>896</v>
      </c>
      <c r="D4">
        <v>3.0594000000000001</v>
      </c>
      <c r="E4">
        <v>3.09</v>
      </c>
      <c r="F4" t="s">
        <v>858</v>
      </c>
    </row>
    <row r="5" spans="1:6" x14ac:dyDescent="0.25">
      <c r="A5">
        <v>75887222</v>
      </c>
      <c r="B5">
        <v>65</v>
      </c>
      <c r="C5">
        <v>190</v>
      </c>
      <c r="D5">
        <v>3.0594000000000001</v>
      </c>
      <c r="E5">
        <v>3.09</v>
      </c>
      <c r="F5" t="s">
        <v>858</v>
      </c>
    </row>
    <row r="6" spans="1:6" x14ac:dyDescent="0.25">
      <c r="A6">
        <v>75895815</v>
      </c>
      <c r="B6">
        <v>65</v>
      </c>
      <c r="C6">
        <v>189</v>
      </c>
      <c r="D6">
        <v>3.0594000000000001</v>
      </c>
      <c r="E6">
        <v>3.09</v>
      </c>
      <c r="F6" t="s">
        <v>858</v>
      </c>
    </row>
    <row r="7" spans="1:6" x14ac:dyDescent="0.25">
      <c r="A7">
        <v>75896846</v>
      </c>
      <c r="B7">
        <v>65</v>
      </c>
      <c r="C7">
        <v>63</v>
      </c>
      <c r="D7">
        <v>3.0594000000000001</v>
      </c>
      <c r="E7">
        <v>3.09</v>
      </c>
      <c r="F7" t="s">
        <v>858</v>
      </c>
    </row>
    <row r="8" spans="1:6" x14ac:dyDescent="0.25">
      <c r="A8">
        <v>75820930</v>
      </c>
      <c r="B8">
        <v>13</v>
      </c>
      <c r="C8">
        <v>5679</v>
      </c>
      <c r="D8">
        <v>3.0693000000000001</v>
      </c>
      <c r="E8">
        <v>3.1</v>
      </c>
      <c r="F8" t="s">
        <v>858</v>
      </c>
    </row>
    <row r="9" spans="1:6" x14ac:dyDescent="0.25">
      <c r="A9">
        <v>75887677</v>
      </c>
      <c r="B9">
        <v>13</v>
      </c>
      <c r="C9">
        <v>1000</v>
      </c>
      <c r="D9">
        <v>3.0693000000000001</v>
      </c>
      <c r="E9">
        <v>3.1</v>
      </c>
      <c r="F9" t="s">
        <v>858</v>
      </c>
    </row>
    <row r="10" spans="1:6" x14ac:dyDescent="0.25">
      <c r="A10">
        <v>75870391</v>
      </c>
      <c r="B10">
        <v>13</v>
      </c>
      <c r="C10">
        <v>600</v>
      </c>
      <c r="D10">
        <v>3.0693000000000001</v>
      </c>
      <c r="E10">
        <v>3.1</v>
      </c>
      <c r="F10" t="s">
        <v>858</v>
      </c>
    </row>
    <row r="11" spans="1:6" x14ac:dyDescent="0.25">
      <c r="A11">
        <v>75889754</v>
      </c>
      <c r="B11">
        <v>13</v>
      </c>
      <c r="C11">
        <v>175</v>
      </c>
      <c r="D11">
        <v>3.0693000000000001</v>
      </c>
      <c r="E11">
        <v>3.1</v>
      </c>
      <c r="F11" t="s">
        <v>858</v>
      </c>
    </row>
    <row r="12" spans="1:6" x14ac:dyDescent="0.25">
      <c r="A12">
        <v>75881710</v>
      </c>
      <c r="B12">
        <v>65</v>
      </c>
      <c r="C12">
        <v>100</v>
      </c>
      <c r="D12">
        <v>3.0693000000000001</v>
      </c>
      <c r="E12">
        <v>3.1</v>
      </c>
      <c r="F12" t="s">
        <v>858</v>
      </c>
    </row>
    <row r="13" spans="1:6" x14ac:dyDescent="0.25">
      <c r="A13">
        <v>75894978</v>
      </c>
      <c r="B13">
        <v>13</v>
      </c>
      <c r="C13">
        <v>25</v>
      </c>
      <c r="D13">
        <v>3.0693000000000001</v>
      </c>
      <c r="E13">
        <v>3.1</v>
      </c>
      <c r="F13" t="s">
        <v>858</v>
      </c>
    </row>
    <row r="14" spans="1:6" x14ac:dyDescent="0.25">
      <c r="A14">
        <v>75893922</v>
      </c>
      <c r="B14">
        <v>58</v>
      </c>
      <c r="C14">
        <v>7000</v>
      </c>
      <c r="D14">
        <v>3.8416000000000001</v>
      </c>
      <c r="E14">
        <v>3.88</v>
      </c>
      <c r="F14" t="s">
        <v>858</v>
      </c>
    </row>
    <row r="15" spans="1:6" x14ac:dyDescent="0.25">
      <c r="A15">
        <v>75878866</v>
      </c>
      <c r="B15">
        <v>29</v>
      </c>
      <c r="C15">
        <v>997</v>
      </c>
      <c r="D15">
        <v>3.8614000000000002</v>
      </c>
      <c r="E15">
        <v>3.9</v>
      </c>
      <c r="F15" t="s">
        <v>858</v>
      </c>
    </row>
    <row r="16" spans="1:6" x14ac:dyDescent="0.25">
      <c r="A16">
        <v>75889761</v>
      </c>
      <c r="B16">
        <v>79</v>
      </c>
      <c r="C16">
        <v>630</v>
      </c>
      <c r="D16">
        <v>3.8812000000000002</v>
      </c>
      <c r="E16">
        <v>3.92</v>
      </c>
      <c r="F16" t="s">
        <v>858</v>
      </c>
    </row>
    <row r="17" spans="1:6" x14ac:dyDescent="0.25">
      <c r="A17">
        <v>75850368</v>
      </c>
      <c r="B17">
        <v>79</v>
      </c>
      <c r="C17">
        <v>300</v>
      </c>
      <c r="D17">
        <v>3.8812000000000002</v>
      </c>
      <c r="E17">
        <v>3.92</v>
      </c>
      <c r="F17" t="s">
        <v>858</v>
      </c>
    </row>
    <row r="18" spans="1:6" x14ac:dyDescent="0.25">
      <c r="A18">
        <v>75819058</v>
      </c>
      <c r="B18">
        <v>79</v>
      </c>
      <c r="C18">
        <v>132</v>
      </c>
      <c r="D18">
        <v>3.8812000000000002</v>
      </c>
      <c r="E18">
        <v>3.92</v>
      </c>
      <c r="F18" t="s">
        <v>858</v>
      </c>
    </row>
    <row r="19" spans="1:6" x14ac:dyDescent="0.25">
      <c r="A19">
        <v>75892214</v>
      </c>
      <c r="B19">
        <v>49</v>
      </c>
      <c r="C19">
        <v>2969</v>
      </c>
      <c r="D19">
        <v>3.8910999999999998</v>
      </c>
      <c r="E19">
        <v>3.93</v>
      </c>
      <c r="F19" t="s">
        <v>858</v>
      </c>
    </row>
    <row r="20" spans="1:6" x14ac:dyDescent="0.25">
      <c r="A20">
        <v>75809985</v>
      </c>
      <c r="B20">
        <v>79</v>
      </c>
      <c r="C20">
        <v>90</v>
      </c>
      <c r="D20">
        <v>3.8725000000000001</v>
      </c>
      <c r="E20">
        <v>3.95</v>
      </c>
      <c r="F20" t="s">
        <v>858</v>
      </c>
    </row>
    <row r="21" spans="1:6" x14ac:dyDescent="0.25">
      <c r="A21">
        <v>75261516</v>
      </c>
      <c r="B21">
        <v>164</v>
      </c>
      <c r="C21">
        <v>1808</v>
      </c>
      <c r="D21">
        <v>3.9504999999999999</v>
      </c>
      <c r="E21">
        <v>3.99</v>
      </c>
      <c r="F21" t="s">
        <v>858</v>
      </c>
    </row>
    <row r="22" spans="1:6" x14ac:dyDescent="0.25">
      <c r="A22">
        <v>75731752</v>
      </c>
      <c r="B22">
        <v>79</v>
      </c>
      <c r="C22">
        <v>750</v>
      </c>
      <c r="D22">
        <v>3.9504999999999999</v>
      </c>
      <c r="E22">
        <v>3.99</v>
      </c>
      <c r="F22" t="s">
        <v>858</v>
      </c>
    </row>
    <row r="23" spans="1:6" x14ac:dyDescent="0.25">
      <c r="A23">
        <v>75535313</v>
      </c>
      <c r="B23">
        <v>72</v>
      </c>
      <c r="C23">
        <v>2375</v>
      </c>
      <c r="D23">
        <v>3.9603999999999999</v>
      </c>
      <c r="E23">
        <v>4</v>
      </c>
      <c r="F23" t="s">
        <v>858</v>
      </c>
    </row>
    <row r="24" spans="1:6" x14ac:dyDescent="0.25">
      <c r="A24">
        <v>75894626</v>
      </c>
      <c r="B24">
        <v>9</v>
      </c>
      <c r="C24">
        <v>1502</v>
      </c>
      <c r="D24">
        <v>3.9603999999999999</v>
      </c>
      <c r="E24">
        <v>4</v>
      </c>
      <c r="F24" t="s">
        <v>859</v>
      </c>
    </row>
    <row r="25" spans="1:6" x14ac:dyDescent="0.25">
      <c r="A25">
        <v>75781641</v>
      </c>
      <c r="B25">
        <v>29</v>
      </c>
      <c r="C25">
        <v>848</v>
      </c>
      <c r="D25">
        <v>3.9603999999999999</v>
      </c>
      <c r="E25">
        <v>4</v>
      </c>
      <c r="F25" t="s">
        <v>858</v>
      </c>
    </row>
    <row r="26" spans="1:6" x14ac:dyDescent="0.25">
      <c r="A26">
        <v>75856589</v>
      </c>
      <c r="B26">
        <v>72</v>
      </c>
      <c r="C26">
        <v>400</v>
      </c>
      <c r="D26">
        <v>3.9603999999999999</v>
      </c>
      <c r="E26">
        <v>4</v>
      </c>
      <c r="F26" t="s">
        <v>858</v>
      </c>
    </row>
    <row r="27" spans="1:6" x14ac:dyDescent="0.25">
      <c r="A27">
        <v>75851523</v>
      </c>
      <c r="B27">
        <v>29</v>
      </c>
      <c r="C27">
        <v>125</v>
      </c>
      <c r="D27">
        <v>3.9603999999999999</v>
      </c>
      <c r="E27">
        <v>4</v>
      </c>
      <c r="F27" t="s">
        <v>858</v>
      </c>
    </row>
    <row r="28" spans="1:6" x14ac:dyDescent="0.25">
      <c r="A28">
        <v>75800183</v>
      </c>
      <c r="B28">
        <v>49</v>
      </c>
      <c r="C28">
        <v>40</v>
      </c>
      <c r="D28">
        <v>3.9603999999999999</v>
      </c>
      <c r="E28">
        <v>4</v>
      </c>
      <c r="F28" t="s">
        <v>858</v>
      </c>
    </row>
    <row r="29" spans="1:6" x14ac:dyDescent="0.25">
      <c r="A29">
        <v>75819418</v>
      </c>
      <c r="B29">
        <v>70</v>
      </c>
      <c r="C29">
        <v>2180</v>
      </c>
      <c r="D29">
        <v>4.2178000000000004</v>
      </c>
      <c r="E29">
        <v>4.26</v>
      </c>
      <c r="F29" t="s">
        <v>858</v>
      </c>
    </row>
    <row r="30" spans="1:6" x14ac:dyDescent="0.25">
      <c r="A30">
        <v>75896809</v>
      </c>
      <c r="B30">
        <v>35</v>
      </c>
      <c r="C30">
        <v>4465</v>
      </c>
      <c r="D30">
        <v>4.5049999999999999</v>
      </c>
      <c r="E30">
        <v>4.55</v>
      </c>
      <c r="F30" t="s">
        <v>858</v>
      </c>
    </row>
    <row r="31" spans="1:6" x14ac:dyDescent="0.25">
      <c r="A31">
        <v>75874069</v>
      </c>
      <c r="B31">
        <v>35</v>
      </c>
      <c r="C31">
        <v>3990</v>
      </c>
      <c r="D31">
        <v>4.5049999999999999</v>
      </c>
      <c r="E31">
        <v>4.55</v>
      </c>
      <c r="F31" t="s">
        <v>858</v>
      </c>
    </row>
  </sheetData>
  <pageMargins left="0.7" right="0.7" top="0.75" bottom="0.75" header="0.3" footer="0.3"/>
  <tableParts count="1">
    <tablePart r:id="rId1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FDE2CF-74E2-405F-9BA0-5629AEA462CB}">
  <sheetPr codeName="Sheet27"/>
  <dimension ref="A1:F31"/>
  <sheetViews>
    <sheetView workbookViewId="0"/>
  </sheetViews>
  <sheetFormatPr defaultRowHeight="15" x14ac:dyDescent="0.25"/>
  <cols>
    <col min="1" max="1" width="9" bestFit="1" customWidth="1"/>
    <col min="2" max="2" width="12.7109375" bestFit="1" customWidth="1"/>
    <col min="3" max="3" width="10.140625" bestFit="1" customWidth="1"/>
    <col min="4" max="4" width="7" bestFit="1" customWidth="1"/>
    <col min="5" max="5" width="7.85546875" bestFit="1" customWidth="1"/>
    <col min="6" max="6" width="18.28515625" bestFit="1" customWidth="1"/>
  </cols>
  <sheetData>
    <row r="1" spans="1:6" x14ac:dyDescent="0.25">
      <c r="A1" t="s">
        <v>97</v>
      </c>
      <c r="B1" t="s">
        <v>98</v>
      </c>
      <c r="C1" t="s">
        <v>99</v>
      </c>
      <c r="D1" t="s">
        <v>100</v>
      </c>
      <c r="E1" t="s">
        <v>101</v>
      </c>
      <c r="F1" t="s">
        <v>102</v>
      </c>
    </row>
    <row r="2" spans="1:6" x14ac:dyDescent="0.25">
      <c r="A2">
        <v>75897820</v>
      </c>
      <c r="B2">
        <v>65</v>
      </c>
      <c r="C2">
        <v>9</v>
      </c>
      <c r="D2">
        <v>1.4058999999999999</v>
      </c>
      <c r="E2">
        <v>1.42</v>
      </c>
      <c r="F2" t="s">
        <v>858</v>
      </c>
    </row>
    <row r="3" spans="1:6" x14ac:dyDescent="0.25">
      <c r="A3">
        <v>75897138</v>
      </c>
      <c r="B3">
        <v>65</v>
      </c>
      <c r="C3">
        <v>117</v>
      </c>
      <c r="D3">
        <v>1.4157999999999999</v>
      </c>
      <c r="E3">
        <v>1.43</v>
      </c>
      <c r="F3" t="s">
        <v>858</v>
      </c>
    </row>
    <row r="4" spans="1:6" x14ac:dyDescent="0.25">
      <c r="A4">
        <v>75772703</v>
      </c>
      <c r="B4">
        <v>26</v>
      </c>
      <c r="C4">
        <v>16113</v>
      </c>
      <c r="D4">
        <v>1.4257</v>
      </c>
      <c r="E4">
        <v>1.44</v>
      </c>
      <c r="F4" t="s">
        <v>858</v>
      </c>
    </row>
    <row r="5" spans="1:6" x14ac:dyDescent="0.25">
      <c r="A5">
        <v>75894394</v>
      </c>
      <c r="B5">
        <v>65</v>
      </c>
      <c r="C5">
        <v>816</v>
      </c>
      <c r="D5">
        <v>1.4257</v>
      </c>
      <c r="E5">
        <v>1.44</v>
      </c>
      <c r="F5" t="s">
        <v>858</v>
      </c>
    </row>
    <row r="6" spans="1:6" x14ac:dyDescent="0.25">
      <c r="A6">
        <v>75892894</v>
      </c>
      <c r="B6">
        <v>65</v>
      </c>
      <c r="C6">
        <v>3</v>
      </c>
      <c r="D6">
        <v>1.4356</v>
      </c>
      <c r="E6">
        <v>1.45</v>
      </c>
      <c r="F6" t="s">
        <v>858</v>
      </c>
    </row>
    <row r="7" spans="1:6" x14ac:dyDescent="0.25">
      <c r="A7">
        <v>75784860</v>
      </c>
      <c r="B7">
        <v>65</v>
      </c>
      <c r="C7">
        <v>4850</v>
      </c>
      <c r="D7">
        <v>1.4554</v>
      </c>
      <c r="E7">
        <v>1.47</v>
      </c>
      <c r="F7" t="s">
        <v>858</v>
      </c>
    </row>
    <row r="8" spans="1:6" x14ac:dyDescent="0.25">
      <c r="A8">
        <v>75811674</v>
      </c>
      <c r="B8">
        <v>38</v>
      </c>
      <c r="C8">
        <v>441</v>
      </c>
      <c r="D8">
        <v>1.4851000000000001</v>
      </c>
      <c r="E8">
        <v>1.5</v>
      </c>
      <c r="F8" t="s">
        <v>858</v>
      </c>
    </row>
    <row r="9" spans="1:6" x14ac:dyDescent="0.25">
      <c r="A9">
        <v>75819417</v>
      </c>
      <c r="B9">
        <v>70</v>
      </c>
      <c r="C9">
        <v>499</v>
      </c>
      <c r="D9">
        <v>1.5644</v>
      </c>
      <c r="E9">
        <v>1.58</v>
      </c>
      <c r="F9" t="s">
        <v>858</v>
      </c>
    </row>
    <row r="10" spans="1:6" x14ac:dyDescent="0.25">
      <c r="A10">
        <v>75897803</v>
      </c>
      <c r="B10">
        <v>67</v>
      </c>
      <c r="C10">
        <v>40</v>
      </c>
      <c r="D10">
        <v>1.5743</v>
      </c>
      <c r="E10">
        <v>1.59</v>
      </c>
      <c r="F10" t="s">
        <v>858</v>
      </c>
    </row>
    <row r="11" spans="1:6" x14ac:dyDescent="0.25">
      <c r="A11">
        <v>75891654</v>
      </c>
      <c r="B11">
        <v>79</v>
      </c>
      <c r="C11">
        <v>100</v>
      </c>
      <c r="D11">
        <v>1.5842000000000001</v>
      </c>
      <c r="E11">
        <v>1.6</v>
      </c>
      <c r="F11" t="s">
        <v>858</v>
      </c>
    </row>
    <row r="12" spans="1:6" x14ac:dyDescent="0.25">
      <c r="A12">
        <v>75709681</v>
      </c>
      <c r="B12">
        <v>168</v>
      </c>
      <c r="C12">
        <v>90</v>
      </c>
      <c r="D12">
        <v>1.5842000000000001</v>
      </c>
      <c r="E12">
        <v>1.6</v>
      </c>
      <c r="F12" t="s">
        <v>858</v>
      </c>
    </row>
    <row r="13" spans="1:6" x14ac:dyDescent="0.25">
      <c r="A13">
        <v>75897021</v>
      </c>
      <c r="B13">
        <v>43</v>
      </c>
      <c r="C13">
        <v>122</v>
      </c>
      <c r="D13">
        <v>1.6336999999999999</v>
      </c>
      <c r="E13">
        <v>1.65</v>
      </c>
      <c r="F13" t="s">
        <v>858</v>
      </c>
    </row>
    <row r="14" spans="1:6" x14ac:dyDescent="0.25">
      <c r="A14">
        <v>75881856</v>
      </c>
      <c r="B14">
        <v>40</v>
      </c>
      <c r="C14">
        <v>108</v>
      </c>
      <c r="D14">
        <v>1.6336999999999999</v>
      </c>
      <c r="E14">
        <v>1.65</v>
      </c>
      <c r="F14" t="s">
        <v>858</v>
      </c>
    </row>
    <row r="15" spans="1:6" x14ac:dyDescent="0.25">
      <c r="A15">
        <v>75898021</v>
      </c>
      <c r="B15">
        <v>40</v>
      </c>
      <c r="C15">
        <v>103</v>
      </c>
      <c r="D15">
        <v>1.6336999999999999</v>
      </c>
      <c r="E15">
        <v>1.65</v>
      </c>
      <c r="F15" t="s">
        <v>858</v>
      </c>
    </row>
    <row r="16" spans="1:6" x14ac:dyDescent="0.25">
      <c r="A16">
        <v>75816263</v>
      </c>
      <c r="B16">
        <v>1</v>
      </c>
      <c r="C16">
        <v>283</v>
      </c>
      <c r="D16">
        <v>1.6832</v>
      </c>
      <c r="E16">
        <v>1.7</v>
      </c>
      <c r="F16" t="s">
        <v>859</v>
      </c>
    </row>
    <row r="17" spans="1:6" x14ac:dyDescent="0.25">
      <c r="A17">
        <v>75811144</v>
      </c>
      <c r="B17">
        <v>1</v>
      </c>
      <c r="C17">
        <v>2979</v>
      </c>
      <c r="D17">
        <v>1.7228000000000001</v>
      </c>
      <c r="E17">
        <v>1.74</v>
      </c>
      <c r="F17" t="s">
        <v>859</v>
      </c>
    </row>
    <row r="18" spans="1:6" x14ac:dyDescent="0.25">
      <c r="A18">
        <v>75883868</v>
      </c>
      <c r="B18">
        <v>43</v>
      </c>
      <c r="C18">
        <v>4763</v>
      </c>
      <c r="D18">
        <v>1.7822</v>
      </c>
      <c r="E18">
        <v>1.8</v>
      </c>
      <c r="F18" t="s">
        <v>858</v>
      </c>
    </row>
    <row r="19" spans="1:6" x14ac:dyDescent="0.25">
      <c r="A19">
        <v>75889718</v>
      </c>
      <c r="B19">
        <v>43</v>
      </c>
      <c r="C19">
        <v>1162</v>
      </c>
      <c r="D19">
        <v>1.7822</v>
      </c>
      <c r="E19">
        <v>1.8</v>
      </c>
      <c r="F19" t="s">
        <v>858</v>
      </c>
    </row>
    <row r="20" spans="1:6" x14ac:dyDescent="0.25">
      <c r="A20">
        <v>75887030</v>
      </c>
      <c r="B20">
        <v>58</v>
      </c>
      <c r="C20">
        <v>3800</v>
      </c>
      <c r="D20">
        <v>1.8613999999999999</v>
      </c>
      <c r="E20">
        <v>1.88</v>
      </c>
      <c r="F20" t="s">
        <v>858</v>
      </c>
    </row>
    <row r="21" spans="1:6" x14ac:dyDescent="0.25">
      <c r="A21">
        <v>75805086</v>
      </c>
      <c r="B21">
        <v>1</v>
      </c>
      <c r="C21">
        <v>172</v>
      </c>
      <c r="D21">
        <v>1.8613999999999999</v>
      </c>
      <c r="E21">
        <v>1.88</v>
      </c>
      <c r="F21" t="s">
        <v>859</v>
      </c>
    </row>
    <row r="22" spans="1:6" x14ac:dyDescent="0.25">
      <c r="A22">
        <v>75867240</v>
      </c>
      <c r="B22">
        <v>40</v>
      </c>
      <c r="C22">
        <v>3063</v>
      </c>
      <c r="D22">
        <v>1.8713</v>
      </c>
      <c r="E22">
        <v>1.89</v>
      </c>
      <c r="F22" t="s">
        <v>858</v>
      </c>
    </row>
    <row r="23" spans="1:6" x14ac:dyDescent="0.25">
      <c r="A23">
        <v>75887513</v>
      </c>
      <c r="B23">
        <v>13</v>
      </c>
      <c r="C23">
        <v>1930</v>
      </c>
      <c r="D23">
        <v>1.8812</v>
      </c>
      <c r="E23">
        <v>1.9</v>
      </c>
      <c r="F23" t="s">
        <v>858</v>
      </c>
    </row>
    <row r="24" spans="1:6" x14ac:dyDescent="0.25">
      <c r="A24">
        <v>75890960</v>
      </c>
      <c r="B24">
        <v>27</v>
      </c>
      <c r="C24">
        <v>249</v>
      </c>
      <c r="D24">
        <v>1.8812</v>
      </c>
      <c r="E24">
        <v>1.9</v>
      </c>
      <c r="F24" t="s">
        <v>858</v>
      </c>
    </row>
    <row r="25" spans="1:6" x14ac:dyDescent="0.25">
      <c r="A25">
        <v>75896749</v>
      </c>
      <c r="B25">
        <v>27</v>
      </c>
      <c r="C25">
        <v>28</v>
      </c>
      <c r="D25">
        <v>1.8812</v>
      </c>
      <c r="E25">
        <v>1.9</v>
      </c>
      <c r="F25" t="s">
        <v>858</v>
      </c>
    </row>
    <row r="26" spans="1:6" x14ac:dyDescent="0.25">
      <c r="A26">
        <v>75261509</v>
      </c>
      <c r="B26">
        <v>164</v>
      </c>
      <c r="C26">
        <v>10445</v>
      </c>
      <c r="D26">
        <v>1.9702999999999999</v>
      </c>
      <c r="E26">
        <v>1.99</v>
      </c>
      <c r="F26" t="s">
        <v>858</v>
      </c>
    </row>
    <row r="27" spans="1:6" x14ac:dyDescent="0.25">
      <c r="A27">
        <v>75747370</v>
      </c>
      <c r="B27">
        <v>164</v>
      </c>
      <c r="C27">
        <v>40</v>
      </c>
      <c r="D27">
        <v>1.9702999999999999</v>
      </c>
      <c r="E27">
        <v>1.99</v>
      </c>
      <c r="F27" t="s">
        <v>858</v>
      </c>
    </row>
    <row r="28" spans="1:6" x14ac:dyDescent="0.25">
      <c r="A28">
        <v>75890688</v>
      </c>
      <c r="B28">
        <v>79</v>
      </c>
      <c r="C28">
        <v>17</v>
      </c>
      <c r="D28">
        <v>1.9702999999999999</v>
      </c>
      <c r="E28">
        <v>1.99</v>
      </c>
      <c r="F28" t="s">
        <v>858</v>
      </c>
    </row>
    <row r="29" spans="1:6" x14ac:dyDescent="0.25">
      <c r="A29">
        <v>75792705</v>
      </c>
      <c r="B29">
        <v>1</v>
      </c>
      <c r="C29">
        <v>40500</v>
      </c>
      <c r="D29">
        <v>1.9802</v>
      </c>
      <c r="E29">
        <v>2</v>
      </c>
      <c r="F29" t="s">
        <v>859</v>
      </c>
    </row>
    <row r="30" spans="1:6" x14ac:dyDescent="0.25">
      <c r="A30">
        <v>75889281</v>
      </c>
      <c r="B30">
        <v>15</v>
      </c>
      <c r="C30">
        <v>13380</v>
      </c>
      <c r="D30">
        <v>1.9802</v>
      </c>
      <c r="E30">
        <v>2</v>
      </c>
      <c r="F30" t="s">
        <v>858</v>
      </c>
    </row>
    <row r="31" spans="1:6" x14ac:dyDescent="0.25">
      <c r="A31">
        <v>75893951</v>
      </c>
      <c r="B31">
        <v>53</v>
      </c>
      <c r="C31">
        <v>3300</v>
      </c>
      <c r="D31">
        <v>1.9802</v>
      </c>
      <c r="E31">
        <v>2</v>
      </c>
      <c r="F31" t="s">
        <v>858</v>
      </c>
    </row>
  </sheetData>
  <pageMargins left="0.7" right="0.7" top="0.75" bottom="0.75" header="0.3" footer="0.3"/>
  <tableParts count="1">
    <tablePart r:id="rId1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81F3B0-C616-4D89-A307-E62684FC1C31}">
  <sheetPr codeName="Sheet28"/>
  <dimension ref="A1:F31"/>
  <sheetViews>
    <sheetView workbookViewId="0">
      <selection sqref="A1:F31"/>
    </sheetView>
  </sheetViews>
  <sheetFormatPr defaultRowHeight="15" x14ac:dyDescent="0.25"/>
  <cols>
    <col min="1" max="1" width="9" bestFit="1" customWidth="1"/>
    <col min="2" max="2" width="12.7109375" bestFit="1" customWidth="1"/>
    <col min="3" max="3" width="10.140625" bestFit="1" customWidth="1"/>
    <col min="4" max="4" width="7" bestFit="1" customWidth="1"/>
    <col min="5" max="5" width="7.85546875" bestFit="1" customWidth="1"/>
    <col min="6" max="6" width="18.28515625" bestFit="1" customWidth="1"/>
  </cols>
  <sheetData>
    <row r="1" spans="1:6" x14ac:dyDescent="0.25">
      <c r="A1" t="s">
        <v>97</v>
      </c>
      <c r="B1" t="s">
        <v>98</v>
      </c>
      <c r="C1" t="s">
        <v>99</v>
      </c>
      <c r="D1" t="s">
        <v>100</v>
      </c>
      <c r="E1" t="s">
        <v>101</v>
      </c>
      <c r="F1" t="s">
        <v>102</v>
      </c>
    </row>
    <row r="2" spans="1:6" x14ac:dyDescent="0.25">
      <c r="A2">
        <v>75896533</v>
      </c>
      <c r="B2">
        <v>24</v>
      </c>
      <c r="C2">
        <v>284000</v>
      </c>
      <c r="D2">
        <v>5.3959999999999999</v>
      </c>
      <c r="E2">
        <v>5.45</v>
      </c>
      <c r="F2" t="s">
        <v>858</v>
      </c>
    </row>
    <row r="3" spans="1:6" x14ac:dyDescent="0.25">
      <c r="A3">
        <v>75897985</v>
      </c>
      <c r="B3">
        <v>42</v>
      </c>
      <c r="C3">
        <v>823</v>
      </c>
      <c r="D3">
        <v>5.4257</v>
      </c>
      <c r="E3">
        <v>5.48</v>
      </c>
      <c r="F3" t="s">
        <v>858</v>
      </c>
    </row>
    <row r="4" spans="1:6" x14ac:dyDescent="0.25">
      <c r="A4">
        <v>75897283</v>
      </c>
      <c r="B4">
        <v>42</v>
      </c>
      <c r="C4">
        <v>799</v>
      </c>
      <c r="D4">
        <v>5.4257</v>
      </c>
      <c r="E4">
        <v>5.48</v>
      </c>
      <c r="F4" t="s">
        <v>858</v>
      </c>
    </row>
    <row r="5" spans="1:6" x14ac:dyDescent="0.25">
      <c r="A5">
        <v>75897959</v>
      </c>
      <c r="B5">
        <v>42</v>
      </c>
      <c r="C5">
        <v>200</v>
      </c>
      <c r="D5">
        <v>5.4257</v>
      </c>
      <c r="E5">
        <v>5.48</v>
      </c>
      <c r="F5" t="s">
        <v>858</v>
      </c>
    </row>
    <row r="6" spans="1:6" x14ac:dyDescent="0.25">
      <c r="A6">
        <v>75897852</v>
      </c>
      <c r="B6">
        <v>42</v>
      </c>
      <c r="C6">
        <v>175</v>
      </c>
      <c r="D6">
        <v>5.4257</v>
      </c>
      <c r="E6">
        <v>5.48</v>
      </c>
      <c r="F6" t="s">
        <v>858</v>
      </c>
    </row>
    <row r="7" spans="1:6" x14ac:dyDescent="0.25">
      <c r="A7">
        <v>75896496</v>
      </c>
      <c r="B7">
        <v>42</v>
      </c>
      <c r="C7">
        <v>198</v>
      </c>
      <c r="D7">
        <v>5.3823999999999996</v>
      </c>
      <c r="E7">
        <v>5.49</v>
      </c>
      <c r="F7" t="s">
        <v>858</v>
      </c>
    </row>
    <row r="8" spans="1:6" x14ac:dyDescent="0.25">
      <c r="A8">
        <v>75896599</v>
      </c>
      <c r="B8">
        <v>54</v>
      </c>
      <c r="C8">
        <v>8050</v>
      </c>
      <c r="D8">
        <v>5.4455</v>
      </c>
      <c r="E8">
        <v>5.5</v>
      </c>
      <c r="F8" t="s">
        <v>858</v>
      </c>
    </row>
    <row r="9" spans="1:6" x14ac:dyDescent="0.25">
      <c r="A9">
        <v>75897152</v>
      </c>
      <c r="B9">
        <v>79</v>
      </c>
      <c r="C9">
        <v>229</v>
      </c>
      <c r="D9">
        <v>5.4455</v>
      </c>
      <c r="E9">
        <v>5.5</v>
      </c>
      <c r="F9" t="s">
        <v>858</v>
      </c>
    </row>
    <row r="10" spans="1:6" x14ac:dyDescent="0.25">
      <c r="A10">
        <v>75896517</v>
      </c>
      <c r="B10">
        <v>24</v>
      </c>
      <c r="C10">
        <v>79</v>
      </c>
      <c r="D10">
        <v>5.3921999999999999</v>
      </c>
      <c r="E10">
        <v>5.5</v>
      </c>
      <c r="F10" t="s">
        <v>858</v>
      </c>
    </row>
    <row r="11" spans="1:6" x14ac:dyDescent="0.25">
      <c r="A11">
        <v>75897893</v>
      </c>
      <c r="B11">
        <v>65</v>
      </c>
      <c r="C11">
        <v>49</v>
      </c>
      <c r="D11">
        <v>5.4554</v>
      </c>
      <c r="E11">
        <v>5.51</v>
      </c>
      <c r="F11" t="s">
        <v>858</v>
      </c>
    </row>
    <row r="12" spans="1:6" x14ac:dyDescent="0.25">
      <c r="A12">
        <v>75897634</v>
      </c>
      <c r="B12">
        <v>65</v>
      </c>
      <c r="C12">
        <v>5150</v>
      </c>
      <c r="D12">
        <v>5.4653</v>
      </c>
      <c r="E12">
        <v>5.52</v>
      </c>
      <c r="F12" t="s">
        <v>858</v>
      </c>
    </row>
    <row r="13" spans="1:6" x14ac:dyDescent="0.25">
      <c r="A13">
        <v>75895324</v>
      </c>
      <c r="B13">
        <v>35</v>
      </c>
      <c r="C13">
        <v>4252</v>
      </c>
      <c r="D13">
        <v>5.4752000000000001</v>
      </c>
      <c r="E13">
        <v>5.53</v>
      </c>
      <c r="F13" t="s">
        <v>858</v>
      </c>
    </row>
    <row r="14" spans="1:6" x14ac:dyDescent="0.25">
      <c r="A14">
        <v>75897619</v>
      </c>
      <c r="B14">
        <v>65</v>
      </c>
      <c r="C14">
        <v>2000</v>
      </c>
      <c r="D14">
        <v>5.4752000000000001</v>
      </c>
      <c r="E14">
        <v>5.53</v>
      </c>
      <c r="F14" t="s">
        <v>858</v>
      </c>
    </row>
    <row r="15" spans="1:6" x14ac:dyDescent="0.25">
      <c r="A15">
        <v>75896797</v>
      </c>
      <c r="B15">
        <v>35</v>
      </c>
      <c r="C15">
        <v>583</v>
      </c>
      <c r="D15">
        <v>5.4752000000000001</v>
      </c>
      <c r="E15">
        <v>5.53</v>
      </c>
      <c r="F15" t="s">
        <v>858</v>
      </c>
    </row>
    <row r="16" spans="1:6" x14ac:dyDescent="0.25">
      <c r="A16">
        <v>75894066</v>
      </c>
      <c r="B16">
        <v>29</v>
      </c>
      <c r="C16">
        <v>14285</v>
      </c>
      <c r="D16">
        <v>5.4851000000000001</v>
      </c>
      <c r="E16">
        <v>5.54</v>
      </c>
      <c r="F16" t="s">
        <v>858</v>
      </c>
    </row>
    <row r="17" spans="1:6" x14ac:dyDescent="0.25">
      <c r="A17">
        <v>75892979</v>
      </c>
      <c r="B17">
        <v>35</v>
      </c>
      <c r="C17">
        <v>2498</v>
      </c>
      <c r="D17">
        <v>5.4851000000000001</v>
      </c>
      <c r="E17">
        <v>5.54</v>
      </c>
      <c r="F17" t="s">
        <v>858</v>
      </c>
    </row>
    <row r="18" spans="1:6" x14ac:dyDescent="0.25">
      <c r="A18">
        <v>75894895</v>
      </c>
      <c r="B18">
        <v>35</v>
      </c>
      <c r="C18">
        <v>1999</v>
      </c>
      <c r="D18">
        <v>5.4851000000000001</v>
      </c>
      <c r="E18">
        <v>5.54</v>
      </c>
      <c r="F18" t="s">
        <v>858</v>
      </c>
    </row>
    <row r="19" spans="1:6" x14ac:dyDescent="0.25">
      <c r="A19">
        <v>75896522</v>
      </c>
      <c r="B19">
        <v>70</v>
      </c>
      <c r="C19">
        <v>3905</v>
      </c>
      <c r="D19">
        <v>5.4950999999999999</v>
      </c>
      <c r="E19">
        <v>5.55</v>
      </c>
      <c r="F19" t="s">
        <v>858</v>
      </c>
    </row>
    <row r="20" spans="1:6" x14ac:dyDescent="0.25">
      <c r="A20">
        <v>75596007</v>
      </c>
      <c r="B20">
        <v>35</v>
      </c>
      <c r="C20">
        <v>1773</v>
      </c>
      <c r="D20">
        <v>5.4950999999999999</v>
      </c>
      <c r="E20">
        <v>5.55</v>
      </c>
      <c r="F20" t="s">
        <v>858</v>
      </c>
    </row>
    <row r="21" spans="1:6" x14ac:dyDescent="0.25">
      <c r="A21">
        <v>75886780</v>
      </c>
      <c r="B21">
        <v>29</v>
      </c>
      <c r="C21">
        <v>12000</v>
      </c>
      <c r="D21">
        <v>5.5049999999999999</v>
      </c>
      <c r="E21">
        <v>5.56</v>
      </c>
      <c r="F21" t="s">
        <v>858</v>
      </c>
    </row>
    <row r="22" spans="1:6" x14ac:dyDescent="0.25">
      <c r="A22">
        <v>75897411</v>
      </c>
      <c r="B22">
        <v>65</v>
      </c>
      <c r="C22">
        <v>5000</v>
      </c>
      <c r="D22">
        <v>5.5148999999999999</v>
      </c>
      <c r="E22">
        <v>5.57</v>
      </c>
      <c r="F22" t="s">
        <v>858</v>
      </c>
    </row>
    <row r="23" spans="1:6" x14ac:dyDescent="0.25">
      <c r="A23">
        <v>75896826</v>
      </c>
      <c r="B23">
        <v>65</v>
      </c>
      <c r="C23">
        <v>3245</v>
      </c>
      <c r="D23">
        <v>5.5148999999999999</v>
      </c>
      <c r="E23">
        <v>5.57</v>
      </c>
      <c r="F23" t="s">
        <v>858</v>
      </c>
    </row>
    <row r="24" spans="1:6" x14ac:dyDescent="0.25">
      <c r="A24">
        <v>75851895</v>
      </c>
      <c r="B24">
        <v>24</v>
      </c>
      <c r="C24">
        <v>2993</v>
      </c>
      <c r="D24">
        <v>5.5148999999999999</v>
      </c>
      <c r="E24">
        <v>5.57</v>
      </c>
      <c r="F24" t="s">
        <v>858</v>
      </c>
    </row>
    <row r="25" spans="1:6" x14ac:dyDescent="0.25">
      <c r="A25">
        <v>75873198</v>
      </c>
      <c r="B25">
        <v>26</v>
      </c>
      <c r="C25">
        <v>53874</v>
      </c>
      <c r="D25">
        <v>5.5446</v>
      </c>
      <c r="E25">
        <v>5.6</v>
      </c>
      <c r="F25" t="s">
        <v>858</v>
      </c>
    </row>
    <row r="26" spans="1:6" x14ac:dyDescent="0.25">
      <c r="A26">
        <v>75867653</v>
      </c>
      <c r="B26">
        <v>24</v>
      </c>
      <c r="C26">
        <v>43997</v>
      </c>
      <c r="D26">
        <v>5.5446</v>
      </c>
      <c r="E26">
        <v>5.6</v>
      </c>
      <c r="F26" t="s">
        <v>858</v>
      </c>
    </row>
    <row r="27" spans="1:6" x14ac:dyDescent="0.25">
      <c r="A27">
        <v>75892616</v>
      </c>
      <c r="B27">
        <v>83</v>
      </c>
      <c r="C27">
        <v>511</v>
      </c>
      <c r="D27">
        <v>5.4901999999999997</v>
      </c>
      <c r="E27">
        <v>5.6</v>
      </c>
      <c r="F27" t="s">
        <v>858</v>
      </c>
    </row>
    <row r="28" spans="1:6" x14ac:dyDescent="0.25">
      <c r="A28">
        <v>75898069</v>
      </c>
      <c r="B28">
        <v>27</v>
      </c>
      <c r="C28">
        <v>685</v>
      </c>
      <c r="D28">
        <v>5.5743</v>
      </c>
      <c r="E28">
        <v>5.63</v>
      </c>
      <c r="F28" t="s">
        <v>858</v>
      </c>
    </row>
    <row r="29" spans="1:6" x14ac:dyDescent="0.25">
      <c r="A29">
        <v>75898040</v>
      </c>
      <c r="B29">
        <v>27</v>
      </c>
      <c r="C29">
        <v>4594</v>
      </c>
      <c r="D29">
        <v>5.5842000000000001</v>
      </c>
      <c r="E29">
        <v>5.64</v>
      </c>
      <c r="F29" t="s">
        <v>858</v>
      </c>
    </row>
    <row r="30" spans="1:6" x14ac:dyDescent="0.25">
      <c r="A30">
        <v>75896637</v>
      </c>
      <c r="B30">
        <v>27</v>
      </c>
      <c r="C30">
        <v>447</v>
      </c>
      <c r="D30">
        <v>5.5842000000000001</v>
      </c>
      <c r="E30">
        <v>5.64</v>
      </c>
      <c r="F30" t="s">
        <v>858</v>
      </c>
    </row>
    <row r="31" spans="1:6" x14ac:dyDescent="0.25">
      <c r="A31">
        <v>75891768</v>
      </c>
      <c r="B31">
        <v>27</v>
      </c>
      <c r="C31">
        <v>504</v>
      </c>
      <c r="D31">
        <v>5.5941000000000001</v>
      </c>
      <c r="E31">
        <v>5.65</v>
      </c>
      <c r="F31" t="s">
        <v>858</v>
      </c>
    </row>
  </sheetData>
  <pageMargins left="0.7" right="0.7" top="0.75" bottom="0.75" header="0.3" footer="0.3"/>
  <tableParts count="1">
    <tablePart r:id="rId1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CBDF88-88B0-417D-9AA2-703B2355C6E7}">
  <sheetPr codeName="Sheet29"/>
  <dimension ref="A1:F31"/>
  <sheetViews>
    <sheetView workbookViewId="0"/>
  </sheetViews>
  <sheetFormatPr defaultRowHeight="15" x14ac:dyDescent="0.25"/>
  <cols>
    <col min="1" max="1" width="9" bestFit="1" customWidth="1"/>
    <col min="2" max="2" width="12.7109375" bestFit="1" customWidth="1"/>
    <col min="3" max="3" width="10.140625" bestFit="1" customWidth="1"/>
    <col min="4" max="4" width="7" bestFit="1" customWidth="1"/>
    <col min="5" max="5" width="7.85546875" bestFit="1" customWidth="1"/>
    <col min="6" max="6" width="18.28515625" bestFit="1" customWidth="1"/>
  </cols>
  <sheetData>
    <row r="1" spans="1:6" x14ac:dyDescent="0.25">
      <c r="A1" t="s">
        <v>97</v>
      </c>
      <c r="B1" t="s">
        <v>98</v>
      </c>
      <c r="C1" t="s">
        <v>99</v>
      </c>
      <c r="D1" t="s">
        <v>100</v>
      </c>
      <c r="E1" t="s">
        <v>101</v>
      </c>
      <c r="F1" t="s">
        <v>102</v>
      </c>
    </row>
    <row r="2" spans="1:6" x14ac:dyDescent="0.25">
      <c r="A2">
        <v>75886441</v>
      </c>
      <c r="B2">
        <v>37</v>
      </c>
      <c r="C2">
        <v>497973</v>
      </c>
      <c r="D2">
        <v>3.2673000000000001</v>
      </c>
      <c r="E2">
        <v>3.3</v>
      </c>
      <c r="F2" t="s">
        <v>858</v>
      </c>
    </row>
    <row r="3" spans="1:6" x14ac:dyDescent="0.25">
      <c r="A3">
        <v>75725392</v>
      </c>
      <c r="B3">
        <v>50</v>
      </c>
      <c r="C3">
        <v>2000</v>
      </c>
      <c r="D3">
        <v>3.0274999999999999</v>
      </c>
      <c r="E3">
        <v>3.3</v>
      </c>
      <c r="F3" t="s">
        <v>858</v>
      </c>
    </row>
    <row r="4" spans="1:6" x14ac:dyDescent="0.25">
      <c r="A4">
        <v>75894065</v>
      </c>
      <c r="B4">
        <v>29</v>
      </c>
      <c r="C4">
        <v>4287</v>
      </c>
      <c r="D4">
        <v>3.3069000000000002</v>
      </c>
      <c r="E4">
        <v>3.34</v>
      </c>
      <c r="F4" t="s">
        <v>858</v>
      </c>
    </row>
    <row r="5" spans="1:6" x14ac:dyDescent="0.25">
      <c r="A5">
        <v>75843737</v>
      </c>
      <c r="B5">
        <v>23</v>
      </c>
      <c r="C5">
        <v>86999</v>
      </c>
      <c r="D5">
        <v>3.3168000000000002</v>
      </c>
      <c r="E5">
        <v>3.35</v>
      </c>
      <c r="F5" t="s">
        <v>858</v>
      </c>
    </row>
    <row r="6" spans="1:6" x14ac:dyDescent="0.25">
      <c r="A6">
        <v>75849432</v>
      </c>
      <c r="B6">
        <v>23</v>
      </c>
      <c r="C6">
        <v>14000</v>
      </c>
      <c r="D6">
        <v>3.3168000000000002</v>
      </c>
      <c r="E6">
        <v>3.35</v>
      </c>
      <c r="F6" t="s">
        <v>858</v>
      </c>
    </row>
    <row r="7" spans="1:6" x14ac:dyDescent="0.25">
      <c r="A7">
        <v>75886995</v>
      </c>
      <c r="B7">
        <v>49</v>
      </c>
      <c r="C7">
        <v>1000</v>
      </c>
      <c r="D7">
        <v>3.1604000000000001</v>
      </c>
      <c r="E7">
        <v>3.35</v>
      </c>
      <c r="F7" t="s">
        <v>858</v>
      </c>
    </row>
    <row r="8" spans="1:6" x14ac:dyDescent="0.25">
      <c r="A8">
        <v>75886988</v>
      </c>
      <c r="B8">
        <v>23</v>
      </c>
      <c r="C8">
        <v>1000</v>
      </c>
      <c r="D8">
        <v>3.2843</v>
      </c>
      <c r="E8">
        <v>3.35</v>
      </c>
      <c r="F8" t="s">
        <v>858</v>
      </c>
    </row>
    <row r="9" spans="1:6" x14ac:dyDescent="0.25">
      <c r="A9">
        <v>75897855</v>
      </c>
      <c r="B9">
        <v>23</v>
      </c>
      <c r="C9">
        <v>625</v>
      </c>
      <c r="D9">
        <v>3.3168000000000002</v>
      </c>
      <c r="E9">
        <v>3.35</v>
      </c>
      <c r="F9" t="s">
        <v>858</v>
      </c>
    </row>
    <row r="10" spans="1:6" x14ac:dyDescent="0.25">
      <c r="A10">
        <v>75886689</v>
      </c>
      <c r="B10">
        <v>168</v>
      </c>
      <c r="C10">
        <v>500</v>
      </c>
      <c r="D10">
        <v>2.9129999999999998</v>
      </c>
      <c r="E10">
        <v>3.35</v>
      </c>
      <c r="F10" t="s">
        <v>858</v>
      </c>
    </row>
    <row r="11" spans="1:6" x14ac:dyDescent="0.25">
      <c r="A11">
        <v>75886999</v>
      </c>
      <c r="B11">
        <v>47</v>
      </c>
      <c r="C11">
        <v>1000</v>
      </c>
      <c r="D11">
        <v>3.3235000000000001</v>
      </c>
      <c r="E11">
        <v>3.39</v>
      </c>
      <c r="F11" t="s">
        <v>858</v>
      </c>
    </row>
    <row r="12" spans="1:6" x14ac:dyDescent="0.25">
      <c r="A12">
        <v>75572234</v>
      </c>
      <c r="B12">
        <v>47</v>
      </c>
      <c r="C12">
        <v>933</v>
      </c>
      <c r="D12">
        <v>3.3235000000000001</v>
      </c>
      <c r="E12">
        <v>3.39</v>
      </c>
      <c r="F12" t="s">
        <v>858</v>
      </c>
    </row>
    <row r="13" spans="1:6" x14ac:dyDescent="0.25">
      <c r="A13">
        <v>75864155</v>
      </c>
      <c r="B13">
        <v>42</v>
      </c>
      <c r="C13">
        <v>3000</v>
      </c>
      <c r="D13">
        <v>3.3662999999999998</v>
      </c>
      <c r="E13">
        <v>3.4</v>
      </c>
      <c r="F13" t="s">
        <v>858</v>
      </c>
    </row>
    <row r="14" spans="1:6" x14ac:dyDescent="0.25">
      <c r="A14">
        <v>75800886</v>
      </c>
      <c r="B14">
        <v>28</v>
      </c>
      <c r="C14">
        <v>2110</v>
      </c>
      <c r="D14">
        <v>3.3662999999999998</v>
      </c>
      <c r="E14">
        <v>3.4</v>
      </c>
      <c r="F14" t="s">
        <v>858</v>
      </c>
    </row>
    <row r="15" spans="1:6" x14ac:dyDescent="0.25">
      <c r="A15">
        <v>75860051</v>
      </c>
      <c r="B15">
        <v>42</v>
      </c>
      <c r="C15">
        <v>1394</v>
      </c>
      <c r="D15">
        <v>3.3662999999999998</v>
      </c>
      <c r="E15">
        <v>3.4</v>
      </c>
      <c r="F15" t="s">
        <v>858</v>
      </c>
    </row>
    <row r="16" spans="1:6" x14ac:dyDescent="0.25">
      <c r="A16">
        <v>75886540</v>
      </c>
      <c r="B16">
        <v>42</v>
      </c>
      <c r="C16">
        <v>1274</v>
      </c>
      <c r="D16">
        <v>3.3662999999999998</v>
      </c>
      <c r="E16">
        <v>3.4</v>
      </c>
      <c r="F16" t="s">
        <v>858</v>
      </c>
    </row>
    <row r="17" spans="1:6" x14ac:dyDescent="0.25">
      <c r="A17">
        <v>75558224</v>
      </c>
      <c r="B17">
        <v>50</v>
      </c>
      <c r="C17">
        <v>500</v>
      </c>
      <c r="D17">
        <v>3.1193</v>
      </c>
      <c r="E17">
        <v>3.4</v>
      </c>
      <c r="F17" t="s">
        <v>858</v>
      </c>
    </row>
    <row r="18" spans="1:6" x14ac:dyDescent="0.25">
      <c r="A18">
        <v>75896261</v>
      </c>
      <c r="B18">
        <v>49</v>
      </c>
      <c r="C18">
        <v>500</v>
      </c>
      <c r="D18">
        <v>3.2075</v>
      </c>
      <c r="E18">
        <v>3.4</v>
      </c>
      <c r="F18" t="s">
        <v>858</v>
      </c>
    </row>
    <row r="19" spans="1:6" x14ac:dyDescent="0.25">
      <c r="A19">
        <v>75558229</v>
      </c>
      <c r="B19">
        <v>47</v>
      </c>
      <c r="C19">
        <v>200</v>
      </c>
      <c r="D19">
        <v>3.3332999999999999</v>
      </c>
      <c r="E19">
        <v>3.4</v>
      </c>
      <c r="F19" t="s">
        <v>858</v>
      </c>
    </row>
    <row r="20" spans="1:6" x14ac:dyDescent="0.25">
      <c r="A20">
        <v>75886998</v>
      </c>
      <c r="B20">
        <v>68</v>
      </c>
      <c r="C20">
        <v>999</v>
      </c>
      <c r="D20">
        <v>1.5223</v>
      </c>
      <c r="E20">
        <v>3.41</v>
      </c>
      <c r="F20" t="s">
        <v>858</v>
      </c>
    </row>
    <row r="21" spans="1:6" x14ac:dyDescent="0.25">
      <c r="A21">
        <v>75897305</v>
      </c>
      <c r="B21">
        <v>1</v>
      </c>
      <c r="C21">
        <v>32596</v>
      </c>
      <c r="D21">
        <v>3.4257</v>
      </c>
      <c r="E21">
        <v>3.46</v>
      </c>
      <c r="F21" t="s">
        <v>859</v>
      </c>
    </row>
    <row r="22" spans="1:6" x14ac:dyDescent="0.25">
      <c r="A22">
        <v>75876658</v>
      </c>
      <c r="B22">
        <v>1</v>
      </c>
      <c r="C22">
        <v>18002</v>
      </c>
      <c r="D22">
        <v>3.4257</v>
      </c>
      <c r="E22">
        <v>3.46</v>
      </c>
      <c r="F22" t="s">
        <v>859</v>
      </c>
    </row>
    <row r="23" spans="1:6" x14ac:dyDescent="0.25">
      <c r="A23">
        <v>75886985</v>
      </c>
      <c r="B23">
        <v>1</v>
      </c>
      <c r="C23">
        <v>1000</v>
      </c>
      <c r="D23">
        <v>3.4257</v>
      </c>
      <c r="E23">
        <v>3.46</v>
      </c>
      <c r="F23" t="s">
        <v>859</v>
      </c>
    </row>
    <row r="24" spans="1:6" x14ac:dyDescent="0.25">
      <c r="A24">
        <v>75897339</v>
      </c>
      <c r="B24">
        <v>65</v>
      </c>
      <c r="C24">
        <v>1598</v>
      </c>
      <c r="D24">
        <v>3.4356</v>
      </c>
      <c r="E24">
        <v>3.47</v>
      </c>
      <c r="F24" t="s">
        <v>858</v>
      </c>
    </row>
    <row r="25" spans="1:6" x14ac:dyDescent="0.25">
      <c r="A25">
        <v>75893294</v>
      </c>
      <c r="B25">
        <v>65</v>
      </c>
      <c r="C25">
        <v>1933</v>
      </c>
      <c r="D25">
        <v>3.4455</v>
      </c>
      <c r="E25">
        <v>3.48</v>
      </c>
      <c r="F25" t="s">
        <v>858</v>
      </c>
    </row>
    <row r="26" spans="1:6" x14ac:dyDescent="0.25">
      <c r="A26">
        <v>75894964</v>
      </c>
      <c r="B26">
        <v>65</v>
      </c>
      <c r="C26">
        <v>1050</v>
      </c>
      <c r="D26">
        <v>3.4455</v>
      </c>
      <c r="E26">
        <v>3.48</v>
      </c>
      <c r="F26" t="s">
        <v>858</v>
      </c>
    </row>
    <row r="27" spans="1:6" x14ac:dyDescent="0.25">
      <c r="A27">
        <v>75895809</v>
      </c>
      <c r="B27">
        <v>65</v>
      </c>
      <c r="C27">
        <v>331</v>
      </c>
      <c r="D27">
        <v>3.4455</v>
      </c>
      <c r="E27">
        <v>3.48</v>
      </c>
      <c r="F27" t="s">
        <v>858</v>
      </c>
    </row>
    <row r="28" spans="1:6" x14ac:dyDescent="0.25">
      <c r="A28">
        <v>75791595</v>
      </c>
      <c r="B28">
        <v>1</v>
      </c>
      <c r="C28">
        <v>671</v>
      </c>
      <c r="D28">
        <v>3.4554</v>
      </c>
      <c r="E28">
        <v>3.49</v>
      </c>
      <c r="F28" t="s">
        <v>859</v>
      </c>
    </row>
    <row r="29" spans="1:6" x14ac:dyDescent="0.25">
      <c r="A29">
        <v>75665228</v>
      </c>
      <c r="B29">
        <v>49</v>
      </c>
      <c r="C29">
        <v>614014</v>
      </c>
      <c r="D29">
        <v>3.4653</v>
      </c>
      <c r="E29">
        <v>3.5</v>
      </c>
      <c r="F29" t="s">
        <v>858</v>
      </c>
    </row>
    <row r="30" spans="1:6" x14ac:dyDescent="0.25">
      <c r="A30">
        <v>75437249</v>
      </c>
      <c r="B30">
        <v>1</v>
      </c>
      <c r="C30">
        <v>84696</v>
      </c>
      <c r="D30">
        <v>3.4653</v>
      </c>
      <c r="E30">
        <v>3.5</v>
      </c>
      <c r="F30" t="s">
        <v>859</v>
      </c>
    </row>
    <row r="31" spans="1:6" x14ac:dyDescent="0.25">
      <c r="A31">
        <v>75857606</v>
      </c>
      <c r="B31">
        <v>13</v>
      </c>
      <c r="C31">
        <v>49763</v>
      </c>
      <c r="D31">
        <v>3.4653</v>
      </c>
      <c r="E31">
        <v>3.5</v>
      </c>
      <c r="F31" t="s">
        <v>858</v>
      </c>
    </row>
  </sheetData>
  <pageMargins left="0.7" right="0.7" top="0.75" bottom="0.75" header="0.3" footer="0.3"/>
  <tableParts count="1">
    <tablePart r:id="rId1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DD123E-0374-463C-A4AD-0FF562CA336C}">
  <sheetPr codeName="Sheet30"/>
  <dimension ref="A1:F31"/>
  <sheetViews>
    <sheetView workbookViewId="0"/>
  </sheetViews>
  <sheetFormatPr defaultRowHeight="15" x14ac:dyDescent="0.25"/>
  <cols>
    <col min="1" max="1" width="9" bestFit="1" customWidth="1"/>
    <col min="2" max="2" width="12.7109375" bestFit="1" customWidth="1"/>
    <col min="3" max="3" width="10.140625" bestFit="1" customWidth="1"/>
    <col min="4" max="4" width="7" bestFit="1" customWidth="1"/>
    <col min="5" max="5" width="7.85546875" bestFit="1" customWidth="1"/>
    <col min="6" max="6" width="18.28515625" bestFit="1" customWidth="1"/>
  </cols>
  <sheetData>
    <row r="1" spans="1:6" x14ac:dyDescent="0.25">
      <c r="A1" t="s">
        <v>97</v>
      </c>
      <c r="B1" t="s">
        <v>98</v>
      </c>
      <c r="C1" t="s">
        <v>99</v>
      </c>
      <c r="D1" t="s">
        <v>100</v>
      </c>
      <c r="E1" t="s">
        <v>101</v>
      </c>
      <c r="F1" t="s">
        <v>102</v>
      </c>
    </row>
    <row r="2" spans="1:6" x14ac:dyDescent="0.25">
      <c r="A2">
        <v>75892348</v>
      </c>
      <c r="B2">
        <v>40</v>
      </c>
      <c r="C2">
        <v>3946</v>
      </c>
      <c r="D2">
        <v>2.1089000000000002</v>
      </c>
      <c r="E2">
        <v>2.13</v>
      </c>
      <c r="F2" t="s">
        <v>858</v>
      </c>
    </row>
    <row r="3" spans="1:6" x14ac:dyDescent="0.25">
      <c r="A3">
        <v>75898113</v>
      </c>
      <c r="B3">
        <v>65</v>
      </c>
      <c r="C3">
        <v>342</v>
      </c>
      <c r="D3">
        <v>2.1187999999999998</v>
      </c>
      <c r="E3">
        <v>2.14</v>
      </c>
      <c r="F3" t="s">
        <v>858</v>
      </c>
    </row>
    <row r="4" spans="1:6" x14ac:dyDescent="0.25">
      <c r="A4">
        <v>75893124</v>
      </c>
      <c r="B4">
        <v>49</v>
      </c>
      <c r="C4">
        <v>7070</v>
      </c>
      <c r="D4">
        <v>2.1286999999999998</v>
      </c>
      <c r="E4">
        <v>2.15</v>
      </c>
      <c r="F4" t="s">
        <v>858</v>
      </c>
    </row>
    <row r="5" spans="1:6" x14ac:dyDescent="0.25">
      <c r="A5">
        <v>75898102</v>
      </c>
      <c r="B5">
        <v>65</v>
      </c>
      <c r="C5">
        <v>339</v>
      </c>
      <c r="D5">
        <v>2.1286999999999998</v>
      </c>
      <c r="E5">
        <v>2.15</v>
      </c>
      <c r="F5" t="s">
        <v>858</v>
      </c>
    </row>
    <row r="6" spans="1:6" x14ac:dyDescent="0.25">
      <c r="A6">
        <v>75894062</v>
      </c>
      <c r="B6">
        <v>29</v>
      </c>
      <c r="C6">
        <v>16386</v>
      </c>
      <c r="D6">
        <v>2.1385999999999998</v>
      </c>
      <c r="E6">
        <v>2.16</v>
      </c>
      <c r="F6" t="s">
        <v>858</v>
      </c>
    </row>
    <row r="7" spans="1:6" x14ac:dyDescent="0.25">
      <c r="A7">
        <v>75898080</v>
      </c>
      <c r="B7">
        <v>65</v>
      </c>
      <c r="C7">
        <v>355</v>
      </c>
      <c r="D7">
        <v>2.1385999999999998</v>
      </c>
      <c r="E7">
        <v>2.16</v>
      </c>
      <c r="F7" t="s">
        <v>858</v>
      </c>
    </row>
    <row r="8" spans="1:6" x14ac:dyDescent="0.25">
      <c r="A8">
        <v>75837956</v>
      </c>
      <c r="B8">
        <v>42</v>
      </c>
      <c r="C8">
        <v>242826</v>
      </c>
      <c r="D8">
        <v>2.1583999999999999</v>
      </c>
      <c r="E8">
        <v>2.1800000000000002</v>
      </c>
      <c r="F8" t="s">
        <v>858</v>
      </c>
    </row>
    <row r="9" spans="1:6" x14ac:dyDescent="0.25">
      <c r="A9">
        <v>75896579</v>
      </c>
      <c r="B9">
        <v>24</v>
      </c>
      <c r="C9">
        <v>6135</v>
      </c>
      <c r="D9">
        <v>2.1583999999999999</v>
      </c>
      <c r="E9">
        <v>2.1800000000000002</v>
      </c>
      <c r="F9" t="s">
        <v>858</v>
      </c>
    </row>
    <row r="10" spans="1:6" x14ac:dyDescent="0.25">
      <c r="A10">
        <v>75897062</v>
      </c>
      <c r="B10">
        <v>42</v>
      </c>
      <c r="C10">
        <v>1191</v>
      </c>
      <c r="D10">
        <v>2.1583999999999999</v>
      </c>
      <c r="E10">
        <v>2.1800000000000002</v>
      </c>
      <c r="F10" t="s">
        <v>858</v>
      </c>
    </row>
    <row r="11" spans="1:6" x14ac:dyDescent="0.25">
      <c r="A11">
        <v>75896559</v>
      </c>
      <c r="B11">
        <v>42</v>
      </c>
      <c r="C11">
        <v>790</v>
      </c>
      <c r="D11">
        <v>2.1583999999999999</v>
      </c>
      <c r="E11">
        <v>2.1800000000000002</v>
      </c>
      <c r="F11" t="s">
        <v>858</v>
      </c>
    </row>
    <row r="12" spans="1:6" x14ac:dyDescent="0.25">
      <c r="A12">
        <v>75732262</v>
      </c>
      <c r="B12">
        <v>50</v>
      </c>
      <c r="C12">
        <v>495</v>
      </c>
      <c r="D12">
        <v>2</v>
      </c>
      <c r="E12">
        <v>2.1800000000000002</v>
      </c>
      <c r="F12" t="s">
        <v>858</v>
      </c>
    </row>
    <row r="13" spans="1:6" x14ac:dyDescent="0.25">
      <c r="A13">
        <v>75893178</v>
      </c>
      <c r="B13">
        <v>65</v>
      </c>
      <c r="C13">
        <v>117002</v>
      </c>
      <c r="D13">
        <v>2.1682999999999999</v>
      </c>
      <c r="E13">
        <v>2.19</v>
      </c>
      <c r="F13" t="s">
        <v>858</v>
      </c>
    </row>
    <row r="14" spans="1:6" x14ac:dyDescent="0.25">
      <c r="A14">
        <v>75881111</v>
      </c>
      <c r="B14">
        <v>1</v>
      </c>
      <c r="C14">
        <v>46684</v>
      </c>
      <c r="D14">
        <v>2.1682999999999999</v>
      </c>
      <c r="E14">
        <v>2.19</v>
      </c>
      <c r="F14" t="s">
        <v>859</v>
      </c>
    </row>
    <row r="15" spans="1:6" x14ac:dyDescent="0.25">
      <c r="A15">
        <v>75892872</v>
      </c>
      <c r="B15">
        <v>42</v>
      </c>
      <c r="C15">
        <v>30000</v>
      </c>
      <c r="D15">
        <v>2.1682999999999999</v>
      </c>
      <c r="E15">
        <v>2.19</v>
      </c>
      <c r="F15" t="s">
        <v>858</v>
      </c>
    </row>
    <row r="16" spans="1:6" x14ac:dyDescent="0.25">
      <c r="A16">
        <v>75858092</v>
      </c>
      <c r="B16">
        <v>24</v>
      </c>
      <c r="C16">
        <v>19580</v>
      </c>
      <c r="D16">
        <v>2.1682999999999999</v>
      </c>
      <c r="E16">
        <v>2.19</v>
      </c>
      <c r="F16" t="s">
        <v>858</v>
      </c>
    </row>
    <row r="17" spans="1:6" x14ac:dyDescent="0.25">
      <c r="A17">
        <v>75897643</v>
      </c>
      <c r="B17">
        <v>27</v>
      </c>
      <c r="C17">
        <v>5000</v>
      </c>
      <c r="D17">
        <v>2.1682999999999999</v>
      </c>
      <c r="E17">
        <v>2.19</v>
      </c>
      <c r="F17" t="s">
        <v>858</v>
      </c>
    </row>
    <row r="18" spans="1:6" x14ac:dyDescent="0.25">
      <c r="A18">
        <v>75886302</v>
      </c>
      <c r="B18">
        <v>1</v>
      </c>
      <c r="C18">
        <v>2537</v>
      </c>
      <c r="D18">
        <v>2.1682999999999999</v>
      </c>
      <c r="E18">
        <v>2.19</v>
      </c>
      <c r="F18" t="s">
        <v>859</v>
      </c>
    </row>
    <row r="19" spans="1:6" x14ac:dyDescent="0.25">
      <c r="A19">
        <v>75893411</v>
      </c>
      <c r="B19">
        <v>24</v>
      </c>
      <c r="C19">
        <v>1458</v>
      </c>
      <c r="D19">
        <v>2.1682999999999999</v>
      </c>
      <c r="E19">
        <v>2.19</v>
      </c>
      <c r="F19" t="s">
        <v>858</v>
      </c>
    </row>
    <row r="20" spans="1:6" x14ac:dyDescent="0.25">
      <c r="A20">
        <v>75886339</v>
      </c>
      <c r="B20">
        <v>1</v>
      </c>
      <c r="C20">
        <v>1100</v>
      </c>
      <c r="D20">
        <v>2.1682999999999999</v>
      </c>
      <c r="E20">
        <v>2.19</v>
      </c>
      <c r="F20" t="s">
        <v>859</v>
      </c>
    </row>
    <row r="21" spans="1:6" x14ac:dyDescent="0.25">
      <c r="A21">
        <v>75894915</v>
      </c>
      <c r="B21">
        <v>1</v>
      </c>
      <c r="C21">
        <v>1000</v>
      </c>
      <c r="D21">
        <v>2.1682999999999999</v>
      </c>
      <c r="E21">
        <v>2.19</v>
      </c>
      <c r="F21" t="s">
        <v>859</v>
      </c>
    </row>
    <row r="22" spans="1:6" x14ac:dyDescent="0.25">
      <c r="A22">
        <v>75895808</v>
      </c>
      <c r="B22">
        <v>65</v>
      </c>
      <c r="C22">
        <v>561</v>
      </c>
      <c r="D22">
        <v>2.1682999999999999</v>
      </c>
      <c r="E22">
        <v>2.19</v>
      </c>
      <c r="F22" t="s">
        <v>858</v>
      </c>
    </row>
    <row r="23" spans="1:6" x14ac:dyDescent="0.25">
      <c r="A23">
        <v>75876128</v>
      </c>
      <c r="B23">
        <v>13</v>
      </c>
      <c r="C23">
        <v>1175892</v>
      </c>
      <c r="D23">
        <v>2.1781999999999999</v>
      </c>
      <c r="E23">
        <v>2.2000000000000002</v>
      </c>
      <c r="F23" t="s">
        <v>858</v>
      </c>
    </row>
    <row r="24" spans="1:6" x14ac:dyDescent="0.25">
      <c r="A24">
        <v>75884152</v>
      </c>
      <c r="B24">
        <v>1</v>
      </c>
      <c r="C24">
        <v>407280</v>
      </c>
      <c r="D24">
        <v>2.1781999999999999</v>
      </c>
      <c r="E24">
        <v>2.2000000000000002</v>
      </c>
      <c r="F24" t="s">
        <v>859</v>
      </c>
    </row>
    <row r="25" spans="1:6" x14ac:dyDescent="0.25">
      <c r="A25">
        <v>75867459</v>
      </c>
      <c r="B25">
        <v>168</v>
      </c>
      <c r="C25">
        <v>96431</v>
      </c>
      <c r="D25">
        <v>2.0952000000000002</v>
      </c>
      <c r="E25">
        <v>2.2000000000000002</v>
      </c>
      <c r="F25" t="s">
        <v>858</v>
      </c>
    </row>
    <row r="26" spans="1:6" x14ac:dyDescent="0.25">
      <c r="A26">
        <v>75806777</v>
      </c>
      <c r="B26">
        <v>42</v>
      </c>
      <c r="C26">
        <v>69000</v>
      </c>
      <c r="D26">
        <v>2.1568999999999998</v>
      </c>
      <c r="E26">
        <v>2.2000000000000002</v>
      </c>
      <c r="F26" t="s">
        <v>858</v>
      </c>
    </row>
    <row r="27" spans="1:6" x14ac:dyDescent="0.25">
      <c r="A27">
        <v>75885981</v>
      </c>
      <c r="B27">
        <v>13</v>
      </c>
      <c r="C27">
        <v>36869</v>
      </c>
      <c r="D27">
        <v>2.1781999999999999</v>
      </c>
      <c r="E27">
        <v>2.2000000000000002</v>
      </c>
      <c r="F27" t="s">
        <v>858</v>
      </c>
    </row>
    <row r="28" spans="1:6" x14ac:dyDescent="0.25">
      <c r="A28">
        <v>75537952</v>
      </c>
      <c r="B28">
        <v>83</v>
      </c>
      <c r="C28">
        <v>4044</v>
      </c>
      <c r="D28">
        <v>2.1568999999999998</v>
      </c>
      <c r="E28">
        <v>2.2000000000000002</v>
      </c>
      <c r="F28" t="s">
        <v>858</v>
      </c>
    </row>
    <row r="29" spans="1:6" x14ac:dyDescent="0.25">
      <c r="A29">
        <v>75857443</v>
      </c>
      <c r="B29">
        <v>11</v>
      </c>
      <c r="C29">
        <v>900</v>
      </c>
      <c r="D29">
        <v>2.1781999999999999</v>
      </c>
      <c r="E29">
        <v>2.2000000000000002</v>
      </c>
      <c r="F29" t="s">
        <v>859</v>
      </c>
    </row>
    <row r="30" spans="1:6" x14ac:dyDescent="0.25">
      <c r="A30">
        <v>75895323</v>
      </c>
      <c r="B30">
        <v>27</v>
      </c>
      <c r="C30">
        <v>700</v>
      </c>
      <c r="D30">
        <v>2.1781999999999999</v>
      </c>
      <c r="E30">
        <v>2.2000000000000002</v>
      </c>
      <c r="F30" t="s">
        <v>858</v>
      </c>
    </row>
    <row r="31" spans="1:6" x14ac:dyDescent="0.25">
      <c r="A31">
        <v>75896632</v>
      </c>
      <c r="B31">
        <v>27</v>
      </c>
      <c r="C31">
        <v>565</v>
      </c>
      <c r="D31">
        <v>2.1781999999999999</v>
      </c>
      <c r="E31">
        <v>2.2000000000000002</v>
      </c>
      <c r="F31" t="s">
        <v>858</v>
      </c>
    </row>
  </sheetData>
  <pageMargins left="0.7" right="0.7" top="0.75" bottom="0.75" header="0.3" footer="0.3"/>
  <tableParts count="1">
    <tablePart r:id="rId1"/>
  </tablePart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A790DD-5F3C-47C1-A127-2A2C72E2DC25}">
  <sheetPr codeName="Sheet32"/>
  <dimension ref="A1:F31"/>
  <sheetViews>
    <sheetView workbookViewId="0"/>
  </sheetViews>
  <sheetFormatPr defaultRowHeight="15" x14ac:dyDescent="0.25"/>
  <cols>
    <col min="1" max="1" width="9" bestFit="1" customWidth="1"/>
    <col min="2" max="2" width="12.7109375" bestFit="1" customWidth="1"/>
    <col min="3" max="3" width="10.140625" bestFit="1" customWidth="1"/>
    <col min="4" max="4" width="7" bestFit="1" customWidth="1"/>
    <col min="5" max="5" width="7.85546875" bestFit="1" customWidth="1"/>
    <col min="6" max="6" width="18.28515625" bestFit="1" customWidth="1"/>
  </cols>
  <sheetData>
    <row r="1" spans="1:6" x14ac:dyDescent="0.25">
      <c r="A1" t="s">
        <v>97</v>
      </c>
      <c r="B1" t="s">
        <v>98</v>
      </c>
      <c r="C1" t="s">
        <v>99</v>
      </c>
      <c r="D1" t="s">
        <v>100</v>
      </c>
      <c r="E1" t="s">
        <v>101</v>
      </c>
      <c r="F1" t="s">
        <v>102</v>
      </c>
    </row>
    <row r="2" spans="1:6" x14ac:dyDescent="0.25">
      <c r="A2">
        <v>75897900</v>
      </c>
      <c r="B2">
        <v>13</v>
      </c>
      <c r="C2">
        <v>999</v>
      </c>
      <c r="D2">
        <v>1.5842000000000001</v>
      </c>
      <c r="E2">
        <v>1.6</v>
      </c>
      <c r="F2" t="s">
        <v>858</v>
      </c>
    </row>
    <row r="3" spans="1:6" x14ac:dyDescent="0.25">
      <c r="A3">
        <v>75898020</v>
      </c>
      <c r="B3">
        <v>65</v>
      </c>
      <c r="C3">
        <v>100</v>
      </c>
      <c r="D3">
        <v>1.6138999999999999</v>
      </c>
      <c r="E3">
        <v>1.63</v>
      </c>
      <c r="F3" t="s">
        <v>858</v>
      </c>
    </row>
    <row r="4" spans="1:6" x14ac:dyDescent="0.25">
      <c r="A4">
        <v>75897862</v>
      </c>
      <c r="B4">
        <v>65</v>
      </c>
      <c r="C4">
        <v>7544</v>
      </c>
      <c r="D4">
        <v>1.6237999999999999</v>
      </c>
      <c r="E4">
        <v>1.64</v>
      </c>
      <c r="F4" t="s">
        <v>858</v>
      </c>
    </row>
    <row r="5" spans="1:6" x14ac:dyDescent="0.25">
      <c r="A5">
        <v>75896568</v>
      </c>
      <c r="B5">
        <v>1</v>
      </c>
      <c r="C5">
        <v>393</v>
      </c>
      <c r="D5">
        <v>1.6237999999999999</v>
      </c>
      <c r="E5">
        <v>1.64</v>
      </c>
      <c r="F5" t="s">
        <v>859</v>
      </c>
    </row>
    <row r="6" spans="1:6" x14ac:dyDescent="0.25">
      <c r="A6">
        <v>75895122</v>
      </c>
      <c r="B6">
        <v>65</v>
      </c>
      <c r="C6">
        <v>915860</v>
      </c>
      <c r="D6">
        <v>1.6336999999999999</v>
      </c>
      <c r="E6">
        <v>1.65</v>
      </c>
      <c r="F6" t="s">
        <v>858</v>
      </c>
    </row>
    <row r="7" spans="1:6" x14ac:dyDescent="0.25">
      <c r="A7">
        <v>75867548</v>
      </c>
      <c r="B7">
        <v>13</v>
      </c>
      <c r="C7">
        <v>586920</v>
      </c>
      <c r="D7">
        <v>1.6336999999999999</v>
      </c>
      <c r="E7">
        <v>1.65</v>
      </c>
      <c r="F7" t="s">
        <v>858</v>
      </c>
    </row>
    <row r="8" spans="1:6" x14ac:dyDescent="0.25">
      <c r="A8">
        <v>75878980</v>
      </c>
      <c r="B8">
        <v>72</v>
      </c>
      <c r="C8">
        <v>82310</v>
      </c>
      <c r="D8">
        <v>1.6336999999999999</v>
      </c>
      <c r="E8">
        <v>1.65</v>
      </c>
      <c r="F8" t="s">
        <v>858</v>
      </c>
    </row>
    <row r="9" spans="1:6" x14ac:dyDescent="0.25">
      <c r="A9">
        <v>75876270</v>
      </c>
      <c r="B9">
        <v>56</v>
      </c>
      <c r="C9">
        <v>38899</v>
      </c>
      <c r="D9">
        <v>1.6175999999999999</v>
      </c>
      <c r="E9">
        <v>1.65</v>
      </c>
      <c r="F9" t="s">
        <v>858</v>
      </c>
    </row>
    <row r="10" spans="1:6" x14ac:dyDescent="0.25">
      <c r="A10">
        <v>75888710</v>
      </c>
      <c r="B10">
        <v>1</v>
      </c>
      <c r="C10">
        <v>18900</v>
      </c>
      <c r="D10">
        <v>1.6336999999999999</v>
      </c>
      <c r="E10">
        <v>1.65</v>
      </c>
      <c r="F10" t="s">
        <v>859</v>
      </c>
    </row>
    <row r="11" spans="1:6" x14ac:dyDescent="0.25">
      <c r="A11">
        <v>75893884</v>
      </c>
      <c r="B11">
        <v>49</v>
      </c>
      <c r="C11">
        <v>13850</v>
      </c>
      <c r="D11">
        <v>1.6336999999999999</v>
      </c>
      <c r="E11">
        <v>1.65</v>
      </c>
      <c r="F11" t="s">
        <v>858</v>
      </c>
    </row>
    <row r="12" spans="1:6" x14ac:dyDescent="0.25">
      <c r="A12">
        <v>75886879</v>
      </c>
      <c r="B12">
        <v>65</v>
      </c>
      <c r="C12">
        <v>7923</v>
      </c>
      <c r="D12">
        <v>1.6336999999999999</v>
      </c>
      <c r="E12">
        <v>1.65</v>
      </c>
      <c r="F12" t="s">
        <v>858</v>
      </c>
    </row>
    <row r="13" spans="1:6" x14ac:dyDescent="0.25">
      <c r="A13">
        <v>75894061</v>
      </c>
      <c r="B13">
        <v>29</v>
      </c>
      <c r="C13">
        <v>6286</v>
      </c>
      <c r="D13">
        <v>1.6336999999999999</v>
      </c>
      <c r="E13">
        <v>1.65</v>
      </c>
      <c r="F13" t="s">
        <v>858</v>
      </c>
    </row>
    <row r="14" spans="1:6" x14ac:dyDescent="0.25">
      <c r="A14">
        <v>75886301</v>
      </c>
      <c r="B14">
        <v>1</v>
      </c>
      <c r="C14">
        <v>3162</v>
      </c>
      <c r="D14">
        <v>1.6336999999999999</v>
      </c>
      <c r="E14">
        <v>1.65</v>
      </c>
      <c r="F14" t="s">
        <v>859</v>
      </c>
    </row>
    <row r="15" spans="1:6" x14ac:dyDescent="0.25">
      <c r="A15">
        <v>75897795</v>
      </c>
      <c r="B15">
        <v>13</v>
      </c>
      <c r="C15">
        <v>3000</v>
      </c>
      <c r="D15">
        <v>1.6336999999999999</v>
      </c>
      <c r="E15">
        <v>1.65</v>
      </c>
      <c r="F15" t="s">
        <v>858</v>
      </c>
    </row>
    <row r="16" spans="1:6" x14ac:dyDescent="0.25">
      <c r="A16">
        <v>75786155</v>
      </c>
      <c r="B16">
        <v>170</v>
      </c>
      <c r="C16">
        <v>934</v>
      </c>
      <c r="D16">
        <v>1.6175999999999999</v>
      </c>
      <c r="E16">
        <v>1.65</v>
      </c>
      <c r="F16" t="s">
        <v>858</v>
      </c>
    </row>
    <row r="17" spans="1:6" x14ac:dyDescent="0.25">
      <c r="A17">
        <v>75896849</v>
      </c>
      <c r="B17">
        <v>65</v>
      </c>
      <c r="C17">
        <v>333</v>
      </c>
      <c r="D17">
        <v>1.6336999999999999</v>
      </c>
      <c r="E17">
        <v>1.65</v>
      </c>
      <c r="F17" t="s">
        <v>858</v>
      </c>
    </row>
    <row r="18" spans="1:6" x14ac:dyDescent="0.25">
      <c r="A18">
        <v>75893643</v>
      </c>
      <c r="B18">
        <v>83</v>
      </c>
      <c r="C18">
        <v>5</v>
      </c>
      <c r="D18">
        <v>1.6175999999999999</v>
      </c>
      <c r="E18">
        <v>1.65</v>
      </c>
      <c r="F18" t="s">
        <v>858</v>
      </c>
    </row>
    <row r="19" spans="1:6" x14ac:dyDescent="0.25">
      <c r="A19">
        <v>75853497</v>
      </c>
      <c r="B19">
        <v>50</v>
      </c>
      <c r="C19">
        <v>15999</v>
      </c>
      <c r="D19">
        <v>1.6435999999999999</v>
      </c>
      <c r="E19">
        <v>1.66</v>
      </c>
      <c r="F19" t="s">
        <v>858</v>
      </c>
    </row>
    <row r="20" spans="1:6" x14ac:dyDescent="0.25">
      <c r="A20">
        <v>75897110</v>
      </c>
      <c r="B20">
        <v>40</v>
      </c>
      <c r="C20">
        <v>9999</v>
      </c>
      <c r="D20">
        <v>1.6435999999999999</v>
      </c>
      <c r="E20">
        <v>1.66</v>
      </c>
      <c r="F20" t="s">
        <v>858</v>
      </c>
    </row>
    <row r="21" spans="1:6" x14ac:dyDescent="0.25">
      <c r="A21">
        <v>75896010</v>
      </c>
      <c r="B21">
        <v>50</v>
      </c>
      <c r="C21">
        <v>4000</v>
      </c>
      <c r="D21">
        <v>1.5228999999999999</v>
      </c>
      <c r="E21">
        <v>1.66</v>
      </c>
      <c r="F21" t="s">
        <v>858</v>
      </c>
    </row>
    <row r="22" spans="1:6" x14ac:dyDescent="0.25">
      <c r="A22">
        <v>75886424</v>
      </c>
      <c r="B22">
        <v>83</v>
      </c>
      <c r="C22">
        <v>2244</v>
      </c>
      <c r="D22">
        <v>1.6274999999999999</v>
      </c>
      <c r="E22">
        <v>1.66</v>
      </c>
      <c r="F22" t="s">
        <v>858</v>
      </c>
    </row>
    <row r="23" spans="1:6" x14ac:dyDescent="0.25">
      <c r="A23">
        <v>75892448</v>
      </c>
      <c r="B23">
        <v>37</v>
      </c>
      <c r="C23">
        <v>518000</v>
      </c>
      <c r="D23">
        <v>1.6535</v>
      </c>
      <c r="E23">
        <v>1.67</v>
      </c>
      <c r="F23" t="s">
        <v>858</v>
      </c>
    </row>
    <row r="24" spans="1:6" x14ac:dyDescent="0.25">
      <c r="A24">
        <v>75890948</v>
      </c>
      <c r="B24">
        <v>40</v>
      </c>
      <c r="C24">
        <v>94997</v>
      </c>
      <c r="D24">
        <v>1.6535</v>
      </c>
      <c r="E24">
        <v>1.67</v>
      </c>
      <c r="F24" t="s">
        <v>858</v>
      </c>
    </row>
    <row r="25" spans="1:6" x14ac:dyDescent="0.25">
      <c r="A25">
        <v>75710885</v>
      </c>
      <c r="B25">
        <v>83</v>
      </c>
      <c r="C25">
        <v>10411</v>
      </c>
      <c r="D25">
        <v>1.6373</v>
      </c>
      <c r="E25">
        <v>1.67</v>
      </c>
      <c r="F25" t="s">
        <v>858</v>
      </c>
    </row>
    <row r="26" spans="1:6" x14ac:dyDescent="0.25">
      <c r="A26">
        <v>75896009</v>
      </c>
      <c r="B26">
        <v>15</v>
      </c>
      <c r="C26">
        <v>4000</v>
      </c>
      <c r="D26">
        <v>1.6535</v>
      </c>
      <c r="E26">
        <v>1.67</v>
      </c>
      <c r="F26" t="s">
        <v>858</v>
      </c>
    </row>
    <row r="27" spans="1:6" x14ac:dyDescent="0.25">
      <c r="A27">
        <v>75862695</v>
      </c>
      <c r="B27">
        <v>15</v>
      </c>
      <c r="C27">
        <v>996</v>
      </c>
      <c r="D27">
        <v>1.6535</v>
      </c>
      <c r="E27">
        <v>1.67</v>
      </c>
      <c r="F27" t="s">
        <v>858</v>
      </c>
    </row>
    <row r="28" spans="1:6" x14ac:dyDescent="0.25">
      <c r="A28">
        <v>75896278</v>
      </c>
      <c r="B28">
        <v>169</v>
      </c>
      <c r="C28">
        <v>24111</v>
      </c>
      <c r="D28">
        <v>1.6471</v>
      </c>
      <c r="E28">
        <v>1.68</v>
      </c>
      <c r="F28" t="s">
        <v>858</v>
      </c>
    </row>
    <row r="29" spans="1:6" x14ac:dyDescent="0.25">
      <c r="A29">
        <v>75898037</v>
      </c>
      <c r="B29">
        <v>27</v>
      </c>
      <c r="C29">
        <v>5732</v>
      </c>
      <c r="D29">
        <v>1.6634</v>
      </c>
      <c r="E29">
        <v>1.68</v>
      </c>
      <c r="F29" t="s">
        <v>858</v>
      </c>
    </row>
    <row r="30" spans="1:6" x14ac:dyDescent="0.25">
      <c r="A30">
        <v>75898084</v>
      </c>
      <c r="B30">
        <v>27</v>
      </c>
      <c r="C30">
        <v>1500</v>
      </c>
      <c r="D30">
        <v>1.6634</v>
      </c>
      <c r="E30">
        <v>1.68</v>
      </c>
      <c r="F30" t="s">
        <v>858</v>
      </c>
    </row>
    <row r="31" spans="1:6" x14ac:dyDescent="0.25">
      <c r="A31">
        <v>75897276</v>
      </c>
      <c r="B31">
        <v>27</v>
      </c>
      <c r="C31">
        <v>399</v>
      </c>
      <c r="D31">
        <v>1.6634</v>
      </c>
      <c r="E31">
        <v>1.68</v>
      </c>
      <c r="F31" t="s">
        <v>858</v>
      </c>
    </row>
  </sheetData>
  <pageMargins left="0.7" right="0.7" top="0.75" bottom="0.75" header="0.3" footer="0.3"/>
  <tableParts count="1">
    <tablePart r:id="rId1"/>
  </tablePart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4E7A34-CCCA-472F-8926-1893C609D18A}">
  <sheetPr codeName="Sheet33"/>
  <dimension ref="A1:F31"/>
  <sheetViews>
    <sheetView workbookViewId="0"/>
  </sheetViews>
  <sheetFormatPr defaultRowHeight="15" x14ac:dyDescent="0.25"/>
  <cols>
    <col min="1" max="1" width="9" bestFit="1" customWidth="1"/>
    <col min="2" max="2" width="12.7109375" bestFit="1" customWidth="1"/>
    <col min="3" max="3" width="10.140625" bestFit="1" customWidth="1"/>
    <col min="4" max="4" width="7" bestFit="1" customWidth="1"/>
    <col min="5" max="5" width="7.85546875" bestFit="1" customWidth="1"/>
    <col min="6" max="6" width="18.28515625" bestFit="1" customWidth="1"/>
  </cols>
  <sheetData>
    <row r="1" spans="1:6" x14ac:dyDescent="0.25">
      <c r="A1" t="s">
        <v>97</v>
      </c>
      <c r="B1" t="s">
        <v>98</v>
      </c>
      <c r="C1" t="s">
        <v>99</v>
      </c>
      <c r="D1" t="s">
        <v>100</v>
      </c>
      <c r="E1" t="s">
        <v>101</v>
      </c>
      <c r="F1" t="s">
        <v>102</v>
      </c>
    </row>
    <row r="2" spans="1:6" x14ac:dyDescent="0.25">
      <c r="A2">
        <v>75898022</v>
      </c>
      <c r="B2">
        <v>27</v>
      </c>
      <c r="C2">
        <v>24821</v>
      </c>
      <c r="D2">
        <v>1.0791999999999999</v>
      </c>
      <c r="E2">
        <v>1.0900000000000001</v>
      </c>
      <c r="F2" t="s">
        <v>858</v>
      </c>
    </row>
    <row r="3" spans="1:6" x14ac:dyDescent="0.25">
      <c r="A3">
        <v>75898059</v>
      </c>
      <c r="B3">
        <v>49</v>
      </c>
      <c r="C3">
        <v>15896</v>
      </c>
      <c r="D3">
        <v>1.0791999999999999</v>
      </c>
      <c r="E3">
        <v>1.0900000000000001</v>
      </c>
      <c r="F3" t="s">
        <v>858</v>
      </c>
    </row>
    <row r="4" spans="1:6" x14ac:dyDescent="0.25">
      <c r="A4">
        <v>75896939</v>
      </c>
      <c r="B4">
        <v>49</v>
      </c>
      <c r="C4">
        <v>12897</v>
      </c>
      <c r="D4">
        <v>1.0791999999999999</v>
      </c>
      <c r="E4">
        <v>1.0900000000000001</v>
      </c>
      <c r="F4" t="s">
        <v>858</v>
      </c>
    </row>
    <row r="5" spans="1:6" x14ac:dyDescent="0.25">
      <c r="A5">
        <v>75896832</v>
      </c>
      <c r="B5">
        <v>27</v>
      </c>
      <c r="C5">
        <v>1000</v>
      </c>
      <c r="D5">
        <v>1.0791999999999999</v>
      </c>
      <c r="E5">
        <v>1.0900000000000001</v>
      </c>
      <c r="F5" t="s">
        <v>858</v>
      </c>
    </row>
    <row r="6" spans="1:6" x14ac:dyDescent="0.25">
      <c r="A6">
        <v>75894734</v>
      </c>
      <c r="B6">
        <v>27</v>
      </c>
      <c r="C6">
        <v>754</v>
      </c>
      <c r="D6">
        <v>1.0791999999999999</v>
      </c>
      <c r="E6">
        <v>1.0900000000000001</v>
      </c>
      <c r="F6" t="s">
        <v>858</v>
      </c>
    </row>
    <row r="7" spans="1:6" x14ac:dyDescent="0.25">
      <c r="A7">
        <v>75896629</v>
      </c>
      <c r="B7">
        <v>27</v>
      </c>
      <c r="C7">
        <v>543</v>
      </c>
      <c r="D7">
        <v>1.0791999999999999</v>
      </c>
      <c r="E7">
        <v>1.0900000000000001</v>
      </c>
      <c r="F7" t="s">
        <v>858</v>
      </c>
    </row>
    <row r="8" spans="1:6" x14ac:dyDescent="0.25">
      <c r="A8">
        <v>75896103</v>
      </c>
      <c r="B8">
        <v>29</v>
      </c>
      <c r="C8">
        <v>4000</v>
      </c>
      <c r="D8">
        <v>1.0891</v>
      </c>
      <c r="E8">
        <v>1.1000000000000001</v>
      </c>
      <c r="F8" t="s">
        <v>858</v>
      </c>
    </row>
    <row r="9" spans="1:6" x14ac:dyDescent="0.25">
      <c r="A9">
        <v>75893131</v>
      </c>
      <c r="B9">
        <v>49</v>
      </c>
      <c r="C9">
        <v>3446</v>
      </c>
      <c r="D9">
        <v>1.0891</v>
      </c>
      <c r="E9">
        <v>1.1000000000000001</v>
      </c>
      <c r="F9" t="s">
        <v>858</v>
      </c>
    </row>
    <row r="10" spans="1:6" x14ac:dyDescent="0.25">
      <c r="A10">
        <v>75764101</v>
      </c>
      <c r="B10">
        <v>32</v>
      </c>
      <c r="C10">
        <v>2350</v>
      </c>
      <c r="D10">
        <v>1.0784</v>
      </c>
      <c r="E10">
        <v>1.1000000000000001</v>
      </c>
      <c r="F10" t="s">
        <v>858</v>
      </c>
    </row>
    <row r="11" spans="1:6" x14ac:dyDescent="0.25">
      <c r="A11">
        <v>75897980</v>
      </c>
      <c r="B11">
        <v>65</v>
      </c>
      <c r="C11">
        <v>740</v>
      </c>
      <c r="D11">
        <v>1.0891</v>
      </c>
      <c r="E11">
        <v>1.1000000000000001</v>
      </c>
      <c r="F11" t="s">
        <v>858</v>
      </c>
    </row>
    <row r="12" spans="1:6" x14ac:dyDescent="0.25">
      <c r="A12">
        <v>75897899</v>
      </c>
      <c r="B12">
        <v>65</v>
      </c>
      <c r="C12">
        <v>4216</v>
      </c>
      <c r="D12">
        <v>1.099</v>
      </c>
      <c r="E12">
        <v>1.1100000000000001</v>
      </c>
      <c r="F12" t="s">
        <v>858</v>
      </c>
    </row>
    <row r="13" spans="1:6" x14ac:dyDescent="0.25">
      <c r="A13">
        <v>75880935</v>
      </c>
      <c r="B13">
        <v>54</v>
      </c>
      <c r="C13">
        <v>4301</v>
      </c>
      <c r="D13">
        <v>1.0980000000000001</v>
      </c>
      <c r="E13">
        <v>1.1200000000000001</v>
      </c>
      <c r="F13" t="s">
        <v>858</v>
      </c>
    </row>
    <row r="14" spans="1:6" x14ac:dyDescent="0.25">
      <c r="A14">
        <v>75858157</v>
      </c>
      <c r="B14">
        <v>42</v>
      </c>
      <c r="C14">
        <v>1121821</v>
      </c>
      <c r="D14">
        <v>1.1287</v>
      </c>
      <c r="E14">
        <v>1.1399999999999999</v>
      </c>
      <c r="F14" t="s">
        <v>858</v>
      </c>
    </row>
    <row r="15" spans="1:6" x14ac:dyDescent="0.25">
      <c r="A15">
        <v>75876510</v>
      </c>
      <c r="B15">
        <v>15</v>
      </c>
      <c r="C15">
        <v>40992</v>
      </c>
      <c r="D15">
        <v>1.1287</v>
      </c>
      <c r="E15">
        <v>1.1399999999999999</v>
      </c>
      <c r="F15" t="s">
        <v>858</v>
      </c>
    </row>
    <row r="16" spans="1:6" x14ac:dyDescent="0.25">
      <c r="A16">
        <v>75860088</v>
      </c>
      <c r="B16">
        <v>42</v>
      </c>
      <c r="C16">
        <v>18450</v>
      </c>
      <c r="D16">
        <v>1.1175999999999999</v>
      </c>
      <c r="E16">
        <v>1.1399999999999999</v>
      </c>
      <c r="F16" t="s">
        <v>858</v>
      </c>
    </row>
    <row r="17" spans="1:6" x14ac:dyDescent="0.25">
      <c r="A17">
        <v>75894772</v>
      </c>
      <c r="B17">
        <v>15</v>
      </c>
      <c r="C17">
        <v>10000</v>
      </c>
      <c r="D17">
        <v>1.1287</v>
      </c>
      <c r="E17">
        <v>1.1399999999999999</v>
      </c>
      <c r="F17" t="s">
        <v>858</v>
      </c>
    </row>
    <row r="18" spans="1:6" x14ac:dyDescent="0.25">
      <c r="A18">
        <v>75896062</v>
      </c>
      <c r="B18">
        <v>64</v>
      </c>
      <c r="C18">
        <v>8000</v>
      </c>
      <c r="D18">
        <v>1.1287</v>
      </c>
      <c r="E18">
        <v>1.1399999999999999</v>
      </c>
      <c r="F18" t="s">
        <v>858</v>
      </c>
    </row>
    <row r="19" spans="1:6" x14ac:dyDescent="0.25">
      <c r="A19">
        <v>75896858</v>
      </c>
      <c r="B19">
        <v>42</v>
      </c>
      <c r="C19">
        <v>5000</v>
      </c>
      <c r="D19">
        <v>1.1287</v>
      </c>
      <c r="E19">
        <v>1.1399999999999999</v>
      </c>
      <c r="F19" t="s">
        <v>858</v>
      </c>
    </row>
    <row r="20" spans="1:6" x14ac:dyDescent="0.25">
      <c r="A20">
        <v>75894859</v>
      </c>
      <c r="B20">
        <v>42</v>
      </c>
      <c r="C20">
        <v>4000</v>
      </c>
      <c r="D20">
        <v>1.1287</v>
      </c>
      <c r="E20">
        <v>1.1399999999999999</v>
      </c>
      <c r="F20" t="s">
        <v>858</v>
      </c>
    </row>
    <row r="21" spans="1:6" x14ac:dyDescent="0.25">
      <c r="A21">
        <v>75896860</v>
      </c>
      <c r="B21">
        <v>42</v>
      </c>
      <c r="C21">
        <v>3000</v>
      </c>
      <c r="D21">
        <v>1.1287</v>
      </c>
      <c r="E21">
        <v>1.1399999999999999</v>
      </c>
      <c r="F21" t="s">
        <v>858</v>
      </c>
    </row>
    <row r="22" spans="1:6" x14ac:dyDescent="0.25">
      <c r="A22">
        <v>75879577</v>
      </c>
      <c r="B22">
        <v>54</v>
      </c>
      <c r="C22">
        <v>791</v>
      </c>
      <c r="D22">
        <v>1.1287</v>
      </c>
      <c r="E22">
        <v>1.1399999999999999</v>
      </c>
      <c r="F22" t="s">
        <v>858</v>
      </c>
    </row>
    <row r="23" spans="1:6" x14ac:dyDescent="0.25">
      <c r="A23">
        <v>75564001</v>
      </c>
      <c r="B23">
        <v>33</v>
      </c>
      <c r="C23">
        <v>186651</v>
      </c>
      <c r="D23">
        <v>1.1386000000000001</v>
      </c>
      <c r="E23">
        <v>1.1499999999999999</v>
      </c>
      <c r="F23" t="s">
        <v>858</v>
      </c>
    </row>
    <row r="24" spans="1:6" x14ac:dyDescent="0.25">
      <c r="A24">
        <v>75897917</v>
      </c>
      <c r="B24">
        <v>56</v>
      </c>
      <c r="C24">
        <v>88401</v>
      </c>
      <c r="D24">
        <v>1.1386000000000001</v>
      </c>
      <c r="E24">
        <v>1.1499999999999999</v>
      </c>
      <c r="F24" t="s">
        <v>858</v>
      </c>
    </row>
    <row r="25" spans="1:6" x14ac:dyDescent="0.25">
      <c r="A25">
        <v>75874094</v>
      </c>
      <c r="B25">
        <v>53</v>
      </c>
      <c r="C25">
        <v>87994</v>
      </c>
      <c r="D25">
        <v>1.1386000000000001</v>
      </c>
      <c r="E25">
        <v>1.1499999999999999</v>
      </c>
      <c r="F25" t="s">
        <v>858</v>
      </c>
    </row>
    <row r="26" spans="1:6" x14ac:dyDescent="0.25">
      <c r="A26">
        <v>75825727</v>
      </c>
      <c r="B26">
        <v>54</v>
      </c>
      <c r="C26">
        <v>18999</v>
      </c>
      <c r="D26">
        <v>1.1274999999999999</v>
      </c>
      <c r="E26">
        <v>1.1499999999999999</v>
      </c>
      <c r="F26" t="s">
        <v>858</v>
      </c>
    </row>
    <row r="27" spans="1:6" x14ac:dyDescent="0.25">
      <c r="A27">
        <v>75893002</v>
      </c>
      <c r="B27">
        <v>169</v>
      </c>
      <c r="C27">
        <v>11121</v>
      </c>
      <c r="D27">
        <v>1.1386000000000001</v>
      </c>
      <c r="E27">
        <v>1.1499999999999999</v>
      </c>
      <c r="F27" t="s">
        <v>858</v>
      </c>
    </row>
    <row r="28" spans="1:6" x14ac:dyDescent="0.25">
      <c r="A28">
        <v>75893818</v>
      </c>
      <c r="B28">
        <v>64</v>
      </c>
      <c r="C28">
        <v>500</v>
      </c>
      <c r="D28">
        <v>1.1386000000000001</v>
      </c>
      <c r="E28">
        <v>1.1499999999999999</v>
      </c>
      <c r="F28" t="s">
        <v>858</v>
      </c>
    </row>
    <row r="29" spans="1:6" x14ac:dyDescent="0.25">
      <c r="A29">
        <v>75852425</v>
      </c>
      <c r="B29">
        <v>171</v>
      </c>
      <c r="C29">
        <v>191998</v>
      </c>
      <c r="D29">
        <v>1.1485000000000001</v>
      </c>
      <c r="E29">
        <v>1.1599999999999999</v>
      </c>
      <c r="F29" t="s">
        <v>858</v>
      </c>
    </row>
    <row r="30" spans="1:6" x14ac:dyDescent="0.25">
      <c r="A30">
        <v>75897849</v>
      </c>
      <c r="B30">
        <v>56</v>
      </c>
      <c r="C30">
        <v>31000</v>
      </c>
      <c r="D30">
        <v>1.1485000000000001</v>
      </c>
      <c r="E30">
        <v>1.1599999999999999</v>
      </c>
      <c r="F30" t="s">
        <v>858</v>
      </c>
    </row>
    <row r="31" spans="1:6" x14ac:dyDescent="0.25">
      <c r="A31">
        <v>75893745</v>
      </c>
      <c r="B31">
        <v>64</v>
      </c>
      <c r="C31">
        <v>22955</v>
      </c>
      <c r="D31">
        <v>1.1485000000000001</v>
      </c>
      <c r="E31">
        <v>1.1599999999999999</v>
      </c>
      <c r="F31" t="s">
        <v>858</v>
      </c>
    </row>
  </sheetData>
  <pageMargins left="0.7" right="0.7" top="0.75" bottom="0.75" header="0.3" footer="0.3"/>
  <tableParts count="1">
    <tablePart r:id="rId1"/>
  </tablePart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E6A0F4-9F9F-48FC-9DA8-C9A613DBB504}">
  <sheetPr codeName="Sheet34"/>
  <dimension ref="A1:F31"/>
  <sheetViews>
    <sheetView workbookViewId="0"/>
  </sheetViews>
  <sheetFormatPr defaultRowHeight="15" x14ac:dyDescent="0.25"/>
  <cols>
    <col min="1" max="1" width="9" bestFit="1" customWidth="1"/>
    <col min="2" max="2" width="12.7109375" bestFit="1" customWidth="1"/>
    <col min="3" max="3" width="10.140625" bestFit="1" customWidth="1"/>
    <col min="4" max="4" width="12" bestFit="1" customWidth="1"/>
    <col min="5" max="5" width="10" bestFit="1" customWidth="1"/>
    <col min="6" max="6" width="18.28515625" bestFit="1" customWidth="1"/>
  </cols>
  <sheetData>
    <row r="1" spans="1:6" x14ac:dyDescent="0.25">
      <c r="A1" t="s">
        <v>97</v>
      </c>
      <c r="B1" t="s">
        <v>98</v>
      </c>
      <c r="C1" t="s">
        <v>99</v>
      </c>
      <c r="D1" t="s">
        <v>100</v>
      </c>
      <c r="E1" t="s">
        <v>101</v>
      </c>
      <c r="F1" t="s">
        <v>102</v>
      </c>
    </row>
    <row r="2" spans="1:6" x14ac:dyDescent="0.25">
      <c r="A2">
        <v>75897842</v>
      </c>
      <c r="B2">
        <v>35</v>
      </c>
      <c r="C2">
        <v>1</v>
      </c>
      <c r="D2">
        <v>278217.82179999998</v>
      </c>
      <c r="E2">
        <v>281000</v>
      </c>
      <c r="F2" t="s">
        <v>858</v>
      </c>
    </row>
    <row r="3" spans="1:6" x14ac:dyDescent="0.25">
      <c r="A3">
        <v>75898003</v>
      </c>
      <c r="B3">
        <v>42</v>
      </c>
      <c r="C3">
        <v>1</v>
      </c>
      <c r="D3">
        <v>276470.5882</v>
      </c>
      <c r="E3">
        <v>282000</v>
      </c>
      <c r="F3" t="s">
        <v>858</v>
      </c>
    </row>
    <row r="4" spans="1:6" x14ac:dyDescent="0.25">
      <c r="A4">
        <v>75895535</v>
      </c>
      <c r="B4">
        <v>12</v>
      </c>
      <c r="C4">
        <v>1</v>
      </c>
      <c r="D4">
        <v>187377.4834</v>
      </c>
      <c r="E4">
        <v>282940</v>
      </c>
      <c r="F4" t="s">
        <v>858</v>
      </c>
    </row>
    <row r="5" spans="1:6" x14ac:dyDescent="0.25">
      <c r="A5">
        <v>75897401</v>
      </c>
      <c r="B5">
        <v>42</v>
      </c>
      <c r="C5">
        <v>1</v>
      </c>
      <c r="D5">
        <v>280198.01980000001</v>
      </c>
      <c r="E5">
        <v>283000</v>
      </c>
      <c r="F5" t="s">
        <v>858</v>
      </c>
    </row>
    <row r="6" spans="1:6" x14ac:dyDescent="0.25">
      <c r="A6">
        <v>75897357</v>
      </c>
      <c r="B6">
        <v>13</v>
      </c>
      <c r="C6">
        <v>1</v>
      </c>
      <c r="D6">
        <v>281089.10889999999</v>
      </c>
      <c r="E6">
        <v>283900</v>
      </c>
      <c r="F6" t="s">
        <v>858</v>
      </c>
    </row>
    <row r="7" spans="1:6" x14ac:dyDescent="0.25">
      <c r="A7">
        <v>75893297</v>
      </c>
      <c r="B7">
        <v>38</v>
      </c>
      <c r="C7">
        <v>1</v>
      </c>
      <c r="D7">
        <v>281128.71289999998</v>
      </c>
      <c r="E7">
        <v>283940</v>
      </c>
      <c r="F7" t="s">
        <v>858</v>
      </c>
    </row>
    <row r="8" spans="1:6" x14ac:dyDescent="0.25">
      <c r="A8">
        <v>75895744</v>
      </c>
      <c r="B8">
        <v>27</v>
      </c>
      <c r="C8">
        <v>1</v>
      </c>
      <c r="D8">
        <v>281138.6139</v>
      </c>
      <c r="E8">
        <v>283950</v>
      </c>
      <c r="F8" t="s">
        <v>858</v>
      </c>
    </row>
    <row r="9" spans="1:6" x14ac:dyDescent="0.25">
      <c r="A9">
        <v>75896768</v>
      </c>
      <c r="B9">
        <v>24</v>
      </c>
      <c r="C9">
        <v>1</v>
      </c>
      <c r="D9">
        <v>281187.1287</v>
      </c>
      <c r="E9">
        <v>283999</v>
      </c>
      <c r="F9" t="s">
        <v>858</v>
      </c>
    </row>
    <row r="10" spans="1:6" x14ac:dyDescent="0.25">
      <c r="A10">
        <v>75893903</v>
      </c>
      <c r="B10">
        <v>24</v>
      </c>
      <c r="C10">
        <v>1</v>
      </c>
      <c r="D10">
        <v>281188.01980000001</v>
      </c>
      <c r="E10">
        <v>283999.90000000002</v>
      </c>
      <c r="F10" t="s">
        <v>858</v>
      </c>
    </row>
    <row r="11" spans="1:6" x14ac:dyDescent="0.25">
      <c r="A11">
        <v>75874131</v>
      </c>
      <c r="B11">
        <v>27</v>
      </c>
      <c r="C11">
        <v>1</v>
      </c>
      <c r="D11">
        <v>281188.1188</v>
      </c>
      <c r="E11">
        <v>284000</v>
      </c>
      <c r="F11" t="s">
        <v>858</v>
      </c>
    </row>
    <row r="12" spans="1:6" x14ac:dyDescent="0.25">
      <c r="A12">
        <v>75890564</v>
      </c>
      <c r="B12">
        <v>24</v>
      </c>
      <c r="C12">
        <v>1</v>
      </c>
      <c r="D12">
        <v>281188.1188</v>
      </c>
      <c r="E12">
        <v>284000</v>
      </c>
      <c r="F12" t="s">
        <v>858</v>
      </c>
    </row>
    <row r="13" spans="1:6" x14ac:dyDescent="0.25">
      <c r="A13">
        <v>75893614</v>
      </c>
      <c r="B13">
        <v>35</v>
      </c>
      <c r="C13">
        <v>1</v>
      </c>
      <c r="D13">
        <v>278431.3725</v>
      </c>
      <c r="E13">
        <v>284000</v>
      </c>
      <c r="F13" t="s">
        <v>858</v>
      </c>
    </row>
    <row r="14" spans="1:6" x14ac:dyDescent="0.25">
      <c r="A14">
        <v>75856873</v>
      </c>
      <c r="B14">
        <v>47</v>
      </c>
      <c r="C14">
        <v>3</v>
      </c>
      <c r="D14">
        <v>281683.16830000002</v>
      </c>
      <c r="E14">
        <v>284500</v>
      </c>
      <c r="F14" t="s">
        <v>858</v>
      </c>
    </row>
    <row r="15" spans="1:6" x14ac:dyDescent="0.25">
      <c r="A15">
        <v>75837987</v>
      </c>
      <c r="B15">
        <v>47</v>
      </c>
      <c r="C15">
        <v>1</v>
      </c>
      <c r="D15">
        <v>281683.16830000002</v>
      </c>
      <c r="E15">
        <v>284500</v>
      </c>
      <c r="F15" t="s">
        <v>858</v>
      </c>
    </row>
    <row r="16" spans="1:6" x14ac:dyDescent="0.25">
      <c r="A16">
        <v>75801084</v>
      </c>
      <c r="B16">
        <v>27</v>
      </c>
      <c r="C16">
        <v>1</v>
      </c>
      <c r="D16">
        <v>282168.21779999998</v>
      </c>
      <c r="E16">
        <v>284989.90000000002</v>
      </c>
      <c r="F16" t="s">
        <v>858</v>
      </c>
    </row>
    <row r="17" spans="1:6" x14ac:dyDescent="0.25">
      <c r="A17">
        <v>75879390</v>
      </c>
      <c r="B17">
        <v>79</v>
      </c>
      <c r="C17">
        <v>3</v>
      </c>
      <c r="D17">
        <v>282176.23759999999</v>
      </c>
      <c r="E17">
        <v>284998</v>
      </c>
      <c r="F17" t="s">
        <v>858</v>
      </c>
    </row>
    <row r="18" spans="1:6" x14ac:dyDescent="0.25">
      <c r="A18">
        <v>75854854</v>
      </c>
      <c r="B18">
        <v>79</v>
      </c>
      <c r="C18">
        <v>2</v>
      </c>
      <c r="D18">
        <v>282176.23759999999</v>
      </c>
      <c r="E18">
        <v>284998</v>
      </c>
      <c r="F18" t="s">
        <v>858</v>
      </c>
    </row>
    <row r="19" spans="1:6" x14ac:dyDescent="0.25">
      <c r="A19">
        <v>75826779</v>
      </c>
      <c r="B19">
        <v>79</v>
      </c>
      <c r="C19">
        <v>3</v>
      </c>
      <c r="D19">
        <v>282177.22769999999</v>
      </c>
      <c r="E19">
        <v>284999</v>
      </c>
      <c r="F19" t="s">
        <v>858</v>
      </c>
    </row>
    <row r="20" spans="1:6" x14ac:dyDescent="0.25">
      <c r="A20">
        <v>75726693</v>
      </c>
      <c r="B20">
        <v>27</v>
      </c>
      <c r="C20">
        <v>1</v>
      </c>
      <c r="D20">
        <v>282177.22769999999</v>
      </c>
      <c r="E20">
        <v>284999</v>
      </c>
      <c r="F20" t="s">
        <v>858</v>
      </c>
    </row>
    <row r="21" spans="1:6" x14ac:dyDescent="0.25">
      <c r="A21">
        <v>75894977</v>
      </c>
      <c r="B21">
        <v>42</v>
      </c>
      <c r="C21">
        <v>1</v>
      </c>
      <c r="D21">
        <v>282178.21779999998</v>
      </c>
      <c r="E21">
        <v>285000</v>
      </c>
      <c r="F21" t="s">
        <v>858</v>
      </c>
    </row>
    <row r="22" spans="1:6" x14ac:dyDescent="0.25">
      <c r="A22">
        <v>75884550</v>
      </c>
      <c r="B22">
        <v>29</v>
      </c>
      <c r="C22">
        <v>1</v>
      </c>
      <c r="D22">
        <v>282178.21779999998</v>
      </c>
      <c r="E22">
        <v>285000</v>
      </c>
      <c r="F22" t="s">
        <v>858</v>
      </c>
    </row>
    <row r="23" spans="1:6" x14ac:dyDescent="0.25">
      <c r="A23">
        <v>75882929</v>
      </c>
      <c r="B23">
        <v>40</v>
      </c>
      <c r="C23">
        <v>1</v>
      </c>
      <c r="D23">
        <v>282178.21779999998</v>
      </c>
      <c r="E23">
        <v>285000</v>
      </c>
      <c r="F23" t="s">
        <v>858</v>
      </c>
    </row>
    <row r="24" spans="1:6" x14ac:dyDescent="0.25">
      <c r="A24">
        <v>75880569</v>
      </c>
      <c r="B24">
        <v>29</v>
      </c>
      <c r="C24">
        <v>1</v>
      </c>
      <c r="D24">
        <v>282178.21779999998</v>
      </c>
      <c r="E24">
        <v>285000</v>
      </c>
      <c r="F24" t="s">
        <v>858</v>
      </c>
    </row>
    <row r="25" spans="1:6" x14ac:dyDescent="0.25">
      <c r="A25">
        <v>75845445</v>
      </c>
      <c r="B25">
        <v>10</v>
      </c>
      <c r="C25">
        <v>1</v>
      </c>
      <c r="D25">
        <v>282178.21779999998</v>
      </c>
      <c r="E25">
        <v>285000</v>
      </c>
      <c r="F25" t="s">
        <v>859</v>
      </c>
    </row>
    <row r="26" spans="1:6" x14ac:dyDescent="0.25">
      <c r="A26">
        <v>75741815</v>
      </c>
      <c r="B26">
        <v>79</v>
      </c>
      <c r="C26">
        <v>1</v>
      </c>
      <c r="D26">
        <v>282178.21779999998</v>
      </c>
      <c r="E26">
        <v>285000</v>
      </c>
      <c r="F26" t="s">
        <v>858</v>
      </c>
    </row>
    <row r="27" spans="1:6" x14ac:dyDescent="0.25">
      <c r="A27">
        <v>75894494</v>
      </c>
      <c r="B27">
        <v>42</v>
      </c>
      <c r="C27">
        <v>10</v>
      </c>
      <c r="D27">
        <v>285148.51490000001</v>
      </c>
      <c r="E27">
        <v>288000</v>
      </c>
      <c r="F27" t="s">
        <v>858</v>
      </c>
    </row>
    <row r="28" spans="1:6" x14ac:dyDescent="0.25">
      <c r="A28">
        <v>75850665</v>
      </c>
      <c r="B28">
        <v>24</v>
      </c>
      <c r="C28">
        <v>4</v>
      </c>
      <c r="D28">
        <v>285148.51490000001</v>
      </c>
      <c r="E28">
        <v>288000</v>
      </c>
      <c r="F28" t="s">
        <v>858</v>
      </c>
    </row>
    <row r="29" spans="1:6" x14ac:dyDescent="0.25">
      <c r="A29">
        <v>75876985</v>
      </c>
      <c r="B29">
        <v>165</v>
      </c>
      <c r="C29">
        <v>1</v>
      </c>
      <c r="D29">
        <v>285148.51490000001</v>
      </c>
      <c r="E29">
        <v>288000</v>
      </c>
      <c r="F29" t="s">
        <v>858</v>
      </c>
    </row>
    <row r="30" spans="1:6" x14ac:dyDescent="0.25">
      <c r="A30">
        <v>75893717</v>
      </c>
      <c r="B30">
        <v>1</v>
      </c>
      <c r="C30">
        <v>1</v>
      </c>
      <c r="D30">
        <v>282352.9412</v>
      </c>
      <c r="E30">
        <v>288000</v>
      </c>
      <c r="F30" t="s">
        <v>859</v>
      </c>
    </row>
    <row r="31" spans="1:6" x14ac:dyDescent="0.25">
      <c r="A31">
        <v>75882466</v>
      </c>
      <c r="B31">
        <v>70</v>
      </c>
      <c r="C31">
        <v>1</v>
      </c>
      <c r="D31">
        <v>285701.6139</v>
      </c>
      <c r="E31">
        <v>288558.63</v>
      </c>
      <c r="F31" t="s">
        <v>858</v>
      </c>
    </row>
  </sheetData>
  <pageMargins left="0.7" right="0.7" top="0.75" bottom="0.75" header="0.3" footer="0.3"/>
  <tableParts count="1">
    <tablePart r:id="rId1"/>
  </tablePart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F7CA4B-4322-4EE5-8B80-B8E6AD7B511D}">
  <sheetPr codeName="Sheet35"/>
  <dimension ref="A1:F31"/>
  <sheetViews>
    <sheetView workbookViewId="0"/>
  </sheetViews>
  <sheetFormatPr defaultRowHeight="15" x14ac:dyDescent="0.25"/>
  <cols>
    <col min="1" max="1" width="9" bestFit="1" customWidth="1"/>
    <col min="2" max="2" width="12.7109375" bestFit="1" customWidth="1"/>
    <col min="3" max="3" width="10.140625" bestFit="1" customWidth="1"/>
    <col min="4" max="4" width="12" bestFit="1" customWidth="1"/>
    <col min="5" max="5" width="10" bestFit="1" customWidth="1"/>
    <col min="6" max="6" width="18.28515625" bestFit="1" customWidth="1"/>
  </cols>
  <sheetData>
    <row r="1" spans="1:6" x14ac:dyDescent="0.25">
      <c r="A1" t="s">
        <v>97</v>
      </c>
      <c r="B1" t="s">
        <v>98</v>
      </c>
      <c r="C1" t="s">
        <v>99</v>
      </c>
      <c r="D1" t="s">
        <v>100</v>
      </c>
      <c r="E1" t="s">
        <v>101</v>
      </c>
      <c r="F1" t="s">
        <v>102</v>
      </c>
    </row>
    <row r="2" spans="1:6" x14ac:dyDescent="0.25">
      <c r="A2">
        <v>75888133</v>
      </c>
      <c r="B2">
        <v>38</v>
      </c>
      <c r="C2">
        <v>3</v>
      </c>
      <c r="D2">
        <v>196039.60399999999</v>
      </c>
      <c r="E2">
        <v>198000</v>
      </c>
      <c r="F2" t="s">
        <v>858</v>
      </c>
    </row>
    <row r="3" spans="1:6" x14ac:dyDescent="0.25">
      <c r="A3">
        <v>75880567</v>
      </c>
      <c r="B3">
        <v>29</v>
      </c>
      <c r="C3">
        <v>1</v>
      </c>
      <c r="D3">
        <v>196039.60399999999</v>
      </c>
      <c r="E3">
        <v>198000</v>
      </c>
      <c r="F3" t="s">
        <v>858</v>
      </c>
    </row>
    <row r="4" spans="1:6" x14ac:dyDescent="0.25">
      <c r="A4">
        <v>75884555</v>
      </c>
      <c r="B4">
        <v>29</v>
      </c>
      <c r="C4">
        <v>1</v>
      </c>
      <c r="D4">
        <v>196039.60399999999</v>
      </c>
      <c r="E4">
        <v>198000</v>
      </c>
      <c r="F4" t="s">
        <v>858</v>
      </c>
    </row>
    <row r="5" spans="1:6" x14ac:dyDescent="0.25">
      <c r="A5">
        <v>75885794</v>
      </c>
      <c r="B5">
        <v>53</v>
      </c>
      <c r="C5">
        <v>1</v>
      </c>
      <c r="D5">
        <v>196039.60399999999</v>
      </c>
      <c r="E5">
        <v>198000</v>
      </c>
      <c r="F5" t="s">
        <v>858</v>
      </c>
    </row>
    <row r="6" spans="1:6" x14ac:dyDescent="0.25">
      <c r="A6">
        <v>75892028</v>
      </c>
      <c r="B6">
        <v>9</v>
      </c>
      <c r="C6">
        <v>1</v>
      </c>
      <c r="D6">
        <v>196039.60399999999</v>
      </c>
      <c r="E6">
        <v>198000</v>
      </c>
      <c r="F6" t="s">
        <v>859</v>
      </c>
    </row>
    <row r="7" spans="1:6" x14ac:dyDescent="0.25">
      <c r="A7">
        <v>75847280</v>
      </c>
      <c r="B7">
        <v>36</v>
      </c>
      <c r="C7">
        <v>1</v>
      </c>
      <c r="D7">
        <v>190876.7212</v>
      </c>
      <c r="E7">
        <v>198511.79</v>
      </c>
      <c r="F7" t="s">
        <v>858</v>
      </c>
    </row>
    <row r="8" spans="1:6" x14ac:dyDescent="0.25">
      <c r="A8">
        <v>75848796</v>
      </c>
      <c r="B8">
        <v>70</v>
      </c>
      <c r="C8">
        <v>1</v>
      </c>
      <c r="D8">
        <v>196546.32670000001</v>
      </c>
      <c r="E8">
        <v>198511.79</v>
      </c>
      <c r="F8" t="s">
        <v>858</v>
      </c>
    </row>
    <row r="9" spans="1:6" x14ac:dyDescent="0.25">
      <c r="A9">
        <v>75474819</v>
      </c>
      <c r="B9">
        <v>77</v>
      </c>
      <c r="C9">
        <v>3</v>
      </c>
      <c r="D9">
        <v>195097.8431</v>
      </c>
      <c r="E9">
        <v>198999.8</v>
      </c>
      <c r="F9" t="s">
        <v>858</v>
      </c>
    </row>
    <row r="10" spans="1:6" x14ac:dyDescent="0.25">
      <c r="A10">
        <v>75845455</v>
      </c>
      <c r="B10">
        <v>10</v>
      </c>
      <c r="C10">
        <v>2</v>
      </c>
      <c r="D10">
        <v>197029.70300000001</v>
      </c>
      <c r="E10">
        <v>199000</v>
      </c>
      <c r="F10" t="s">
        <v>859</v>
      </c>
    </row>
    <row r="11" spans="1:6" x14ac:dyDescent="0.25">
      <c r="A11">
        <v>75876791</v>
      </c>
      <c r="B11">
        <v>10</v>
      </c>
      <c r="C11">
        <v>1</v>
      </c>
      <c r="D11">
        <v>197029.70300000001</v>
      </c>
      <c r="E11">
        <v>199000</v>
      </c>
      <c r="F11" t="s">
        <v>859</v>
      </c>
    </row>
    <row r="12" spans="1:6" x14ac:dyDescent="0.25">
      <c r="A12">
        <v>75897465</v>
      </c>
      <c r="B12">
        <v>65</v>
      </c>
      <c r="C12">
        <v>1</v>
      </c>
      <c r="D12">
        <v>197029.70300000001</v>
      </c>
      <c r="E12">
        <v>199000</v>
      </c>
      <c r="F12" t="s">
        <v>858</v>
      </c>
    </row>
    <row r="13" spans="1:6" x14ac:dyDescent="0.25">
      <c r="A13">
        <v>75856884</v>
      </c>
      <c r="B13">
        <v>47</v>
      </c>
      <c r="C13">
        <v>3</v>
      </c>
      <c r="D13">
        <v>197640.63370000001</v>
      </c>
      <c r="E13">
        <v>199617.04</v>
      </c>
      <c r="F13" t="s">
        <v>858</v>
      </c>
    </row>
    <row r="14" spans="1:6" x14ac:dyDescent="0.25">
      <c r="A14">
        <v>75857779</v>
      </c>
      <c r="B14">
        <v>166</v>
      </c>
      <c r="C14">
        <v>1</v>
      </c>
      <c r="D14">
        <v>197640.63370000001</v>
      </c>
      <c r="E14">
        <v>199617.04</v>
      </c>
      <c r="F14" t="s">
        <v>858</v>
      </c>
    </row>
    <row r="15" spans="1:6" x14ac:dyDescent="0.25">
      <c r="A15">
        <v>75574423</v>
      </c>
      <c r="B15">
        <v>27</v>
      </c>
      <c r="C15">
        <v>1</v>
      </c>
      <c r="D15">
        <v>198017.82180000001</v>
      </c>
      <c r="E15">
        <v>199998</v>
      </c>
      <c r="F15" t="s">
        <v>858</v>
      </c>
    </row>
    <row r="16" spans="1:6" x14ac:dyDescent="0.25">
      <c r="A16">
        <v>75895328</v>
      </c>
      <c r="B16">
        <v>1</v>
      </c>
      <c r="C16">
        <v>1</v>
      </c>
      <c r="D16">
        <v>198018.8119</v>
      </c>
      <c r="E16">
        <v>199999</v>
      </c>
      <c r="F16" t="s">
        <v>859</v>
      </c>
    </row>
    <row r="17" spans="1:6" x14ac:dyDescent="0.25">
      <c r="A17">
        <v>75879184</v>
      </c>
      <c r="B17">
        <v>65</v>
      </c>
      <c r="C17">
        <v>1</v>
      </c>
      <c r="D17">
        <v>198018.8119</v>
      </c>
      <c r="E17">
        <v>199999</v>
      </c>
      <c r="F17" t="s">
        <v>858</v>
      </c>
    </row>
    <row r="18" spans="1:6" x14ac:dyDescent="0.25">
      <c r="A18">
        <v>75805270</v>
      </c>
      <c r="B18">
        <v>53</v>
      </c>
      <c r="C18">
        <v>1</v>
      </c>
      <c r="D18">
        <v>196077.451</v>
      </c>
      <c r="E18">
        <v>199999</v>
      </c>
      <c r="F18" t="s">
        <v>858</v>
      </c>
    </row>
    <row r="19" spans="1:6" x14ac:dyDescent="0.25">
      <c r="A19">
        <v>75845889</v>
      </c>
      <c r="B19">
        <v>65</v>
      </c>
      <c r="C19">
        <v>23</v>
      </c>
      <c r="D19">
        <v>198019.802</v>
      </c>
      <c r="E19">
        <v>200000</v>
      </c>
      <c r="F19" t="s">
        <v>858</v>
      </c>
    </row>
    <row r="20" spans="1:6" x14ac:dyDescent="0.25">
      <c r="A20">
        <v>75894493</v>
      </c>
      <c r="B20">
        <v>42</v>
      </c>
      <c r="C20">
        <v>7</v>
      </c>
      <c r="D20">
        <v>198019.802</v>
      </c>
      <c r="E20">
        <v>200000</v>
      </c>
      <c r="F20" t="s">
        <v>858</v>
      </c>
    </row>
    <row r="21" spans="1:6" x14ac:dyDescent="0.25">
      <c r="A21">
        <v>75815730</v>
      </c>
      <c r="B21">
        <v>65</v>
      </c>
      <c r="C21">
        <v>2</v>
      </c>
      <c r="D21">
        <v>198019.802</v>
      </c>
      <c r="E21">
        <v>200000</v>
      </c>
      <c r="F21" t="s">
        <v>858</v>
      </c>
    </row>
    <row r="22" spans="1:6" x14ac:dyDescent="0.25">
      <c r="A22">
        <v>75897391</v>
      </c>
      <c r="B22">
        <v>11</v>
      </c>
      <c r="C22">
        <v>1</v>
      </c>
      <c r="D22">
        <v>198019.802</v>
      </c>
      <c r="E22">
        <v>200000</v>
      </c>
      <c r="F22" t="s">
        <v>859</v>
      </c>
    </row>
    <row r="23" spans="1:6" x14ac:dyDescent="0.25">
      <c r="A23">
        <v>75894841</v>
      </c>
      <c r="B23">
        <v>53</v>
      </c>
      <c r="C23">
        <v>1</v>
      </c>
      <c r="D23">
        <v>198019.802</v>
      </c>
      <c r="E23">
        <v>200000</v>
      </c>
      <c r="F23" t="s">
        <v>858</v>
      </c>
    </row>
    <row r="24" spans="1:6" x14ac:dyDescent="0.25">
      <c r="A24">
        <v>75162869</v>
      </c>
      <c r="B24">
        <v>11</v>
      </c>
      <c r="C24">
        <v>1</v>
      </c>
      <c r="D24">
        <v>198019.802</v>
      </c>
      <c r="E24">
        <v>200000</v>
      </c>
      <c r="F24" t="s">
        <v>859</v>
      </c>
    </row>
    <row r="25" spans="1:6" x14ac:dyDescent="0.25">
      <c r="A25">
        <v>75882930</v>
      </c>
      <c r="B25">
        <v>40</v>
      </c>
      <c r="C25">
        <v>1</v>
      </c>
      <c r="D25">
        <v>198019.802</v>
      </c>
      <c r="E25">
        <v>200000</v>
      </c>
      <c r="F25" t="s">
        <v>858</v>
      </c>
    </row>
    <row r="26" spans="1:6" x14ac:dyDescent="0.25">
      <c r="A26">
        <v>75879188</v>
      </c>
      <c r="B26">
        <v>39</v>
      </c>
      <c r="C26">
        <v>1</v>
      </c>
      <c r="D26">
        <v>198019.802</v>
      </c>
      <c r="E26">
        <v>200000</v>
      </c>
      <c r="F26" t="s">
        <v>858</v>
      </c>
    </row>
    <row r="27" spans="1:6" x14ac:dyDescent="0.25">
      <c r="A27">
        <v>75730237</v>
      </c>
      <c r="B27">
        <v>39</v>
      </c>
      <c r="C27">
        <v>1</v>
      </c>
      <c r="D27">
        <v>196078.4314</v>
      </c>
      <c r="E27">
        <v>200000</v>
      </c>
      <c r="F27" t="s">
        <v>858</v>
      </c>
    </row>
    <row r="28" spans="1:6" x14ac:dyDescent="0.25">
      <c r="A28">
        <v>75897017</v>
      </c>
      <c r="B28">
        <v>35</v>
      </c>
      <c r="C28">
        <v>1</v>
      </c>
      <c r="D28">
        <v>197046.0784</v>
      </c>
      <c r="E28">
        <v>200987</v>
      </c>
      <c r="F28" t="s">
        <v>858</v>
      </c>
    </row>
    <row r="29" spans="1:6" x14ac:dyDescent="0.25">
      <c r="A29">
        <v>75895722</v>
      </c>
      <c r="B29">
        <v>35</v>
      </c>
      <c r="C29">
        <v>1</v>
      </c>
      <c r="D29">
        <v>198998.01980000001</v>
      </c>
      <c r="E29">
        <v>200988</v>
      </c>
      <c r="F29" t="s">
        <v>858</v>
      </c>
    </row>
    <row r="30" spans="1:6" x14ac:dyDescent="0.25">
      <c r="A30">
        <v>75896940</v>
      </c>
      <c r="B30">
        <v>35</v>
      </c>
      <c r="C30">
        <v>1</v>
      </c>
      <c r="D30">
        <v>197047.0588</v>
      </c>
      <c r="E30">
        <v>200988</v>
      </c>
      <c r="F30" t="s">
        <v>858</v>
      </c>
    </row>
    <row r="31" spans="1:6" x14ac:dyDescent="0.25">
      <c r="A31">
        <v>75895685</v>
      </c>
      <c r="B31">
        <v>35</v>
      </c>
      <c r="C31">
        <v>1</v>
      </c>
      <c r="D31">
        <v>197049.0196</v>
      </c>
      <c r="E31">
        <v>200990</v>
      </c>
      <c r="F31" t="s">
        <v>858</v>
      </c>
    </row>
  </sheetData>
  <pageMargins left="0.7" right="0.7" top="0.75" bottom="0.75" header="0.3" footer="0.3"/>
  <tableParts count="1">
    <tablePart r:id="rId1"/>
  </tablePart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5EB9E1-3B90-4085-8DDC-043DCED1D48A}">
  <sheetPr codeName="Sheet36"/>
  <dimension ref="A1:F31"/>
  <sheetViews>
    <sheetView workbookViewId="0"/>
  </sheetViews>
  <sheetFormatPr defaultRowHeight="15" x14ac:dyDescent="0.25"/>
  <cols>
    <col min="1" max="1" width="9" bestFit="1" customWidth="1"/>
    <col min="2" max="2" width="12.7109375" bestFit="1" customWidth="1"/>
    <col min="3" max="3" width="10.140625" bestFit="1" customWidth="1"/>
    <col min="4" max="4" width="11" bestFit="1" customWidth="1"/>
    <col min="5" max="5" width="9" bestFit="1" customWidth="1"/>
    <col min="6" max="6" width="18.28515625" bestFit="1" customWidth="1"/>
  </cols>
  <sheetData>
    <row r="1" spans="1:6" x14ac:dyDescent="0.25">
      <c r="A1" t="s">
        <v>97</v>
      </c>
      <c r="B1" t="s">
        <v>98</v>
      </c>
      <c r="C1" t="s">
        <v>99</v>
      </c>
      <c r="D1" t="s">
        <v>100</v>
      </c>
      <c r="E1" t="s">
        <v>101</v>
      </c>
      <c r="F1" t="s">
        <v>102</v>
      </c>
    </row>
    <row r="2" spans="1:6" x14ac:dyDescent="0.25">
      <c r="A2">
        <v>75871947</v>
      </c>
      <c r="B2">
        <v>14</v>
      </c>
      <c r="C2">
        <v>17</v>
      </c>
      <c r="D2">
        <v>47303.960400000004</v>
      </c>
      <c r="E2">
        <v>47777</v>
      </c>
      <c r="F2" t="s">
        <v>858</v>
      </c>
    </row>
    <row r="3" spans="1:6" x14ac:dyDescent="0.25">
      <c r="A3">
        <v>75085411</v>
      </c>
      <c r="B3">
        <v>14</v>
      </c>
      <c r="C3">
        <v>8</v>
      </c>
      <c r="D3">
        <v>47303.960400000004</v>
      </c>
      <c r="E3">
        <v>47777</v>
      </c>
      <c r="F3" t="s">
        <v>858</v>
      </c>
    </row>
    <row r="4" spans="1:6" x14ac:dyDescent="0.25">
      <c r="A4">
        <v>75880211</v>
      </c>
      <c r="B4">
        <v>76</v>
      </c>
      <c r="C4">
        <v>5</v>
      </c>
      <c r="D4">
        <v>46841.078399999999</v>
      </c>
      <c r="E4">
        <v>47777.9</v>
      </c>
      <c r="F4" t="s">
        <v>858</v>
      </c>
    </row>
    <row r="5" spans="1:6" x14ac:dyDescent="0.25">
      <c r="A5">
        <v>75896619</v>
      </c>
      <c r="B5">
        <v>24</v>
      </c>
      <c r="C5">
        <v>4</v>
      </c>
      <c r="D5">
        <v>47326.722800000003</v>
      </c>
      <c r="E5">
        <v>47799.99</v>
      </c>
      <c r="F5" t="s">
        <v>858</v>
      </c>
    </row>
    <row r="6" spans="1:6" x14ac:dyDescent="0.25">
      <c r="A6">
        <v>75891459</v>
      </c>
      <c r="B6">
        <v>24</v>
      </c>
      <c r="C6">
        <v>3</v>
      </c>
      <c r="D6">
        <v>47326.7327</v>
      </c>
      <c r="E6">
        <v>47800</v>
      </c>
      <c r="F6" t="s">
        <v>858</v>
      </c>
    </row>
    <row r="7" spans="1:6" x14ac:dyDescent="0.25">
      <c r="A7">
        <v>75895763</v>
      </c>
      <c r="B7">
        <v>11</v>
      </c>
      <c r="C7">
        <v>4</v>
      </c>
      <c r="D7">
        <v>47376.2376</v>
      </c>
      <c r="E7">
        <v>47850</v>
      </c>
      <c r="F7" t="s">
        <v>859</v>
      </c>
    </row>
    <row r="8" spans="1:6" x14ac:dyDescent="0.25">
      <c r="A8">
        <v>75883242</v>
      </c>
      <c r="B8">
        <v>11</v>
      </c>
      <c r="C8">
        <v>1</v>
      </c>
      <c r="D8">
        <v>47400.990100000003</v>
      </c>
      <c r="E8">
        <v>47875</v>
      </c>
      <c r="F8" t="s">
        <v>859</v>
      </c>
    </row>
    <row r="9" spans="1:6" x14ac:dyDescent="0.25">
      <c r="A9">
        <v>75865883</v>
      </c>
      <c r="B9">
        <v>24</v>
      </c>
      <c r="C9">
        <v>24</v>
      </c>
      <c r="D9">
        <v>47415.742599999998</v>
      </c>
      <c r="E9">
        <v>47889.9</v>
      </c>
      <c r="F9" t="s">
        <v>858</v>
      </c>
    </row>
    <row r="10" spans="1:6" x14ac:dyDescent="0.25">
      <c r="A10">
        <v>75898061</v>
      </c>
      <c r="B10">
        <v>49</v>
      </c>
      <c r="C10">
        <v>3</v>
      </c>
      <c r="D10">
        <v>47423.7624</v>
      </c>
      <c r="E10">
        <v>47898</v>
      </c>
      <c r="F10" t="s">
        <v>858</v>
      </c>
    </row>
    <row r="11" spans="1:6" x14ac:dyDescent="0.25">
      <c r="A11">
        <v>75888956</v>
      </c>
      <c r="B11">
        <v>50</v>
      </c>
      <c r="C11">
        <v>1</v>
      </c>
      <c r="D11">
        <v>47436.633699999998</v>
      </c>
      <c r="E11">
        <v>47911</v>
      </c>
      <c r="F11" t="s">
        <v>858</v>
      </c>
    </row>
    <row r="12" spans="1:6" x14ac:dyDescent="0.25">
      <c r="A12">
        <v>75850661</v>
      </c>
      <c r="B12">
        <v>24</v>
      </c>
      <c r="C12">
        <v>8</v>
      </c>
      <c r="D12">
        <v>47513.742599999998</v>
      </c>
      <c r="E12">
        <v>47988.88</v>
      </c>
      <c r="F12" t="s">
        <v>858</v>
      </c>
    </row>
    <row r="13" spans="1:6" x14ac:dyDescent="0.25">
      <c r="A13">
        <v>75706991</v>
      </c>
      <c r="B13">
        <v>80</v>
      </c>
      <c r="C13">
        <v>5</v>
      </c>
      <c r="D13">
        <v>47049.0196</v>
      </c>
      <c r="E13">
        <v>47990</v>
      </c>
      <c r="F13" t="s">
        <v>858</v>
      </c>
    </row>
    <row r="14" spans="1:6" x14ac:dyDescent="0.25">
      <c r="A14">
        <v>75847013</v>
      </c>
      <c r="B14">
        <v>24</v>
      </c>
      <c r="C14">
        <v>5</v>
      </c>
      <c r="D14">
        <v>47521.683199999999</v>
      </c>
      <c r="E14">
        <v>47996.9</v>
      </c>
      <c r="F14" t="s">
        <v>858</v>
      </c>
    </row>
    <row r="15" spans="1:6" x14ac:dyDescent="0.25">
      <c r="A15">
        <v>75894490</v>
      </c>
      <c r="B15">
        <v>42</v>
      </c>
      <c r="C15">
        <v>71</v>
      </c>
      <c r="D15">
        <v>47523.7624</v>
      </c>
      <c r="E15">
        <v>47999</v>
      </c>
      <c r="F15" t="s">
        <v>858</v>
      </c>
    </row>
    <row r="16" spans="1:6" x14ac:dyDescent="0.25">
      <c r="A16">
        <v>75886292</v>
      </c>
      <c r="B16">
        <v>43</v>
      </c>
      <c r="C16">
        <v>44</v>
      </c>
      <c r="D16">
        <v>47523.7624</v>
      </c>
      <c r="E16">
        <v>47999</v>
      </c>
      <c r="F16" t="s">
        <v>858</v>
      </c>
    </row>
    <row r="17" spans="1:6" x14ac:dyDescent="0.25">
      <c r="A17">
        <v>75895576</v>
      </c>
      <c r="B17">
        <v>42</v>
      </c>
      <c r="C17">
        <v>1</v>
      </c>
      <c r="D17">
        <v>47523.7624</v>
      </c>
      <c r="E17">
        <v>47999</v>
      </c>
      <c r="F17" t="s">
        <v>858</v>
      </c>
    </row>
    <row r="18" spans="1:6" x14ac:dyDescent="0.25">
      <c r="A18">
        <v>75894979</v>
      </c>
      <c r="B18">
        <v>42</v>
      </c>
      <c r="C18">
        <v>1</v>
      </c>
      <c r="D18">
        <v>47523.7624</v>
      </c>
      <c r="E18">
        <v>47999</v>
      </c>
      <c r="F18" t="s">
        <v>858</v>
      </c>
    </row>
    <row r="19" spans="1:6" x14ac:dyDescent="0.25">
      <c r="A19">
        <v>75827880</v>
      </c>
      <c r="B19">
        <v>66</v>
      </c>
      <c r="C19">
        <v>1</v>
      </c>
      <c r="D19">
        <v>47058.813699999999</v>
      </c>
      <c r="E19">
        <v>47999.99</v>
      </c>
      <c r="F19" t="s">
        <v>858</v>
      </c>
    </row>
    <row r="20" spans="1:6" x14ac:dyDescent="0.25">
      <c r="A20">
        <v>75857146</v>
      </c>
      <c r="B20">
        <v>12</v>
      </c>
      <c r="C20">
        <v>6</v>
      </c>
      <c r="D20">
        <v>47524.752500000002</v>
      </c>
      <c r="E20">
        <v>48000</v>
      </c>
      <c r="F20" t="s">
        <v>858</v>
      </c>
    </row>
    <row r="21" spans="1:6" x14ac:dyDescent="0.25">
      <c r="A21">
        <v>75892319</v>
      </c>
      <c r="B21">
        <v>10</v>
      </c>
      <c r="C21">
        <v>4</v>
      </c>
      <c r="D21">
        <v>47524.752500000002</v>
      </c>
      <c r="E21">
        <v>48000</v>
      </c>
      <c r="F21" t="s">
        <v>859</v>
      </c>
    </row>
    <row r="22" spans="1:6" x14ac:dyDescent="0.25">
      <c r="A22">
        <v>75897287</v>
      </c>
      <c r="B22">
        <v>40</v>
      </c>
      <c r="C22">
        <v>3</v>
      </c>
      <c r="D22">
        <v>47524.752500000002</v>
      </c>
      <c r="E22">
        <v>48000</v>
      </c>
      <c r="F22" t="s">
        <v>858</v>
      </c>
    </row>
    <row r="23" spans="1:6" x14ac:dyDescent="0.25">
      <c r="A23">
        <v>75878415</v>
      </c>
      <c r="B23">
        <v>11</v>
      </c>
      <c r="C23">
        <v>2</v>
      </c>
      <c r="D23">
        <v>47524.752500000002</v>
      </c>
      <c r="E23">
        <v>48000</v>
      </c>
      <c r="F23" t="s">
        <v>859</v>
      </c>
    </row>
    <row r="24" spans="1:6" x14ac:dyDescent="0.25">
      <c r="A24">
        <v>75877830</v>
      </c>
      <c r="B24">
        <v>33</v>
      </c>
      <c r="C24">
        <v>2</v>
      </c>
      <c r="D24">
        <v>47524.752500000002</v>
      </c>
      <c r="E24">
        <v>48000</v>
      </c>
      <c r="F24" t="s">
        <v>858</v>
      </c>
    </row>
    <row r="25" spans="1:6" x14ac:dyDescent="0.25">
      <c r="A25">
        <v>75253967</v>
      </c>
      <c r="B25">
        <v>10</v>
      </c>
      <c r="C25">
        <v>2</v>
      </c>
      <c r="D25">
        <v>47524.752500000002</v>
      </c>
      <c r="E25">
        <v>48000</v>
      </c>
      <c r="F25" t="s">
        <v>859</v>
      </c>
    </row>
    <row r="26" spans="1:6" x14ac:dyDescent="0.25">
      <c r="A26">
        <v>75896966</v>
      </c>
      <c r="B26">
        <v>49</v>
      </c>
      <c r="C26">
        <v>2</v>
      </c>
      <c r="D26">
        <v>47621.782200000001</v>
      </c>
      <c r="E26">
        <v>48098</v>
      </c>
      <c r="F26" t="s">
        <v>858</v>
      </c>
    </row>
    <row r="27" spans="1:6" x14ac:dyDescent="0.25">
      <c r="A27">
        <v>75895719</v>
      </c>
      <c r="B27">
        <v>35</v>
      </c>
      <c r="C27">
        <v>10</v>
      </c>
      <c r="D27">
        <v>47796.039599999996</v>
      </c>
      <c r="E27">
        <v>48274</v>
      </c>
      <c r="F27" t="s">
        <v>858</v>
      </c>
    </row>
    <row r="28" spans="1:6" x14ac:dyDescent="0.25">
      <c r="A28">
        <v>75895681</v>
      </c>
      <c r="B28">
        <v>35</v>
      </c>
      <c r="C28">
        <v>1</v>
      </c>
      <c r="D28">
        <v>47328.431400000001</v>
      </c>
      <c r="E28">
        <v>48275</v>
      </c>
      <c r="F28" t="s">
        <v>858</v>
      </c>
    </row>
    <row r="29" spans="1:6" x14ac:dyDescent="0.25">
      <c r="A29">
        <v>75888691</v>
      </c>
      <c r="B29">
        <v>35</v>
      </c>
      <c r="C29">
        <v>1</v>
      </c>
      <c r="D29">
        <v>47800.990100000003</v>
      </c>
      <c r="E29">
        <v>48279</v>
      </c>
      <c r="F29" t="s">
        <v>858</v>
      </c>
    </row>
    <row r="30" spans="1:6" x14ac:dyDescent="0.25">
      <c r="A30">
        <v>75884777</v>
      </c>
      <c r="B30">
        <v>35</v>
      </c>
      <c r="C30">
        <v>1</v>
      </c>
      <c r="D30">
        <v>47811.881200000003</v>
      </c>
      <c r="E30">
        <v>48290</v>
      </c>
      <c r="F30" t="s">
        <v>858</v>
      </c>
    </row>
    <row r="31" spans="1:6" x14ac:dyDescent="0.25">
      <c r="A31">
        <v>75896279</v>
      </c>
      <c r="B31">
        <v>169</v>
      </c>
      <c r="C31">
        <v>6</v>
      </c>
      <c r="D31">
        <v>47352.941200000001</v>
      </c>
      <c r="E31">
        <v>48300</v>
      </c>
      <c r="F31" t="s">
        <v>858</v>
      </c>
    </row>
  </sheetData>
  <pageMargins left="0.7" right="0.7" top="0.75" bottom="0.75" header="0.3" footer="0.3"/>
  <tableParts count="1">
    <tablePart r:id="rId1"/>
  </tablePart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EFA2C6-CFB9-45BC-A1DD-036DEA755854}">
  <sheetPr codeName="Sheet37"/>
  <dimension ref="A1:F31"/>
  <sheetViews>
    <sheetView workbookViewId="0"/>
  </sheetViews>
  <sheetFormatPr defaultRowHeight="15" x14ac:dyDescent="0.25"/>
  <cols>
    <col min="1" max="1" width="9" bestFit="1" customWidth="1"/>
    <col min="2" max="2" width="12.7109375" bestFit="1" customWidth="1"/>
    <col min="3" max="3" width="10.140625" bestFit="1" customWidth="1"/>
    <col min="4" max="4" width="10" bestFit="1" customWidth="1"/>
    <col min="5" max="5" width="8" bestFit="1" customWidth="1"/>
    <col min="6" max="6" width="18.28515625" bestFit="1" customWidth="1"/>
  </cols>
  <sheetData>
    <row r="1" spans="1:6" x14ac:dyDescent="0.25">
      <c r="A1" t="s">
        <v>97</v>
      </c>
      <c r="B1" t="s">
        <v>98</v>
      </c>
      <c r="C1" t="s">
        <v>99</v>
      </c>
      <c r="D1" t="s">
        <v>100</v>
      </c>
      <c r="E1" t="s">
        <v>101</v>
      </c>
      <c r="F1" t="s">
        <v>102</v>
      </c>
    </row>
    <row r="2" spans="1:6" x14ac:dyDescent="0.25">
      <c r="A2">
        <v>75898125</v>
      </c>
      <c r="B2">
        <v>65</v>
      </c>
      <c r="C2">
        <v>502</v>
      </c>
      <c r="D2">
        <v>1702.9603999999999</v>
      </c>
      <c r="E2">
        <v>1719.99</v>
      </c>
      <c r="F2" t="s">
        <v>858</v>
      </c>
    </row>
    <row r="3" spans="1:6" x14ac:dyDescent="0.25">
      <c r="A3">
        <v>75897636</v>
      </c>
      <c r="B3">
        <v>35</v>
      </c>
      <c r="C3">
        <v>270</v>
      </c>
      <c r="D3">
        <v>1686.2745</v>
      </c>
      <c r="E3">
        <v>1720</v>
      </c>
      <c r="F3" t="s">
        <v>858</v>
      </c>
    </row>
    <row r="4" spans="1:6" x14ac:dyDescent="0.25">
      <c r="A4">
        <v>75898029</v>
      </c>
      <c r="B4">
        <v>42</v>
      </c>
      <c r="C4">
        <v>308</v>
      </c>
      <c r="D4">
        <v>1691.1765</v>
      </c>
      <c r="E4">
        <v>1725</v>
      </c>
      <c r="F4" t="s">
        <v>858</v>
      </c>
    </row>
    <row r="5" spans="1:6" x14ac:dyDescent="0.25">
      <c r="A5">
        <v>75897106</v>
      </c>
      <c r="B5">
        <v>31</v>
      </c>
      <c r="C5">
        <v>152</v>
      </c>
      <c r="D5">
        <v>1707.9208000000001</v>
      </c>
      <c r="E5">
        <v>1725</v>
      </c>
      <c r="F5" t="s">
        <v>858</v>
      </c>
    </row>
    <row r="6" spans="1:6" x14ac:dyDescent="0.25">
      <c r="A6">
        <v>75897509</v>
      </c>
      <c r="B6">
        <v>35</v>
      </c>
      <c r="C6">
        <v>49</v>
      </c>
      <c r="D6">
        <v>1691.1765</v>
      </c>
      <c r="E6">
        <v>1725</v>
      </c>
      <c r="F6" t="s">
        <v>858</v>
      </c>
    </row>
    <row r="7" spans="1:6" x14ac:dyDescent="0.25">
      <c r="A7">
        <v>75896592</v>
      </c>
      <c r="B7">
        <v>11</v>
      </c>
      <c r="C7">
        <v>40</v>
      </c>
      <c r="D7">
        <v>1707.9208000000001</v>
      </c>
      <c r="E7">
        <v>1725</v>
      </c>
      <c r="F7" t="s">
        <v>859</v>
      </c>
    </row>
    <row r="8" spans="1:6" x14ac:dyDescent="0.25">
      <c r="A8">
        <v>75897511</v>
      </c>
      <c r="B8">
        <v>42</v>
      </c>
      <c r="C8">
        <v>38</v>
      </c>
      <c r="D8">
        <v>1691.1765</v>
      </c>
      <c r="E8">
        <v>1725</v>
      </c>
      <c r="F8" t="s">
        <v>858</v>
      </c>
    </row>
    <row r="9" spans="1:6" x14ac:dyDescent="0.25">
      <c r="A9">
        <v>75894713</v>
      </c>
      <c r="B9">
        <v>11</v>
      </c>
      <c r="C9">
        <v>31</v>
      </c>
      <c r="D9">
        <v>1707.9208000000001</v>
      </c>
      <c r="E9">
        <v>1725</v>
      </c>
      <c r="F9" t="s">
        <v>859</v>
      </c>
    </row>
    <row r="10" spans="1:6" x14ac:dyDescent="0.25">
      <c r="A10">
        <v>75898034</v>
      </c>
      <c r="B10">
        <v>1</v>
      </c>
      <c r="C10">
        <v>306</v>
      </c>
      <c r="D10">
        <v>1694.1176</v>
      </c>
      <c r="E10">
        <v>1728</v>
      </c>
      <c r="F10" t="s">
        <v>859</v>
      </c>
    </row>
    <row r="11" spans="1:6" x14ac:dyDescent="0.25">
      <c r="A11">
        <v>75895228</v>
      </c>
      <c r="B11">
        <v>10</v>
      </c>
      <c r="C11">
        <v>86</v>
      </c>
      <c r="D11">
        <v>1710.8911000000001</v>
      </c>
      <c r="E11">
        <v>1728</v>
      </c>
      <c r="F11" t="s">
        <v>859</v>
      </c>
    </row>
    <row r="12" spans="1:6" x14ac:dyDescent="0.25">
      <c r="A12">
        <v>75896971</v>
      </c>
      <c r="B12">
        <v>24</v>
      </c>
      <c r="C12">
        <v>20300</v>
      </c>
      <c r="D12">
        <v>1711.8812</v>
      </c>
      <c r="E12">
        <v>1729</v>
      </c>
      <c r="F12" t="s">
        <v>858</v>
      </c>
    </row>
    <row r="13" spans="1:6" x14ac:dyDescent="0.25">
      <c r="A13">
        <v>75896617</v>
      </c>
      <c r="B13">
        <v>24</v>
      </c>
      <c r="C13">
        <v>1049</v>
      </c>
      <c r="D13">
        <v>1711.8812</v>
      </c>
      <c r="E13">
        <v>1729</v>
      </c>
      <c r="F13" t="s">
        <v>858</v>
      </c>
    </row>
    <row r="14" spans="1:6" x14ac:dyDescent="0.25">
      <c r="A14">
        <v>75895271</v>
      </c>
      <c r="B14">
        <v>50</v>
      </c>
      <c r="C14">
        <v>941</v>
      </c>
      <c r="D14">
        <v>1711.8812</v>
      </c>
      <c r="E14">
        <v>1729</v>
      </c>
      <c r="F14" t="s">
        <v>858</v>
      </c>
    </row>
    <row r="15" spans="1:6" x14ac:dyDescent="0.25">
      <c r="A15">
        <v>75896218</v>
      </c>
      <c r="B15">
        <v>26</v>
      </c>
      <c r="C15">
        <v>568</v>
      </c>
      <c r="D15">
        <v>1711.8812</v>
      </c>
      <c r="E15">
        <v>1729</v>
      </c>
      <c r="F15" t="s">
        <v>858</v>
      </c>
    </row>
    <row r="16" spans="1:6" x14ac:dyDescent="0.25">
      <c r="A16">
        <v>75897516</v>
      </c>
      <c r="B16">
        <v>50</v>
      </c>
      <c r="C16">
        <v>90</v>
      </c>
      <c r="D16">
        <v>1711.8812</v>
      </c>
      <c r="E16">
        <v>1729</v>
      </c>
      <c r="F16" t="s">
        <v>858</v>
      </c>
    </row>
    <row r="17" spans="1:6" x14ac:dyDescent="0.25">
      <c r="A17">
        <v>75896428</v>
      </c>
      <c r="B17">
        <v>24</v>
      </c>
      <c r="C17">
        <v>16</v>
      </c>
      <c r="D17">
        <v>1695.8724999999999</v>
      </c>
      <c r="E17">
        <v>1729.79</v>
      </c>
      <c r="F17" t="s">
        <v>858</v>
      </c>
    </row>
    <row r="18" spans="1:6" x14ac:dyDescent="0.25">
      <c r="A18">
        <v>75895089</v>
      </c>
      <c r="B18">
        <v>24</v>
      </c>
      <c r="C18">
        <v>3335</v>
      </c>
      <c r="D18">
        <v>1712.6732999999999</v>
      </c>
      <c r="E18">
        <v>1729.8</v>
      </c>
      <c r="F18" t="s">
        <v>858</v>
      </c>
    </row>
    <row r="19" spans="1:6" x14ac:dyDescent="0.25">
      <c r="A19">
        <v>75896377</v>
      </c>
      <c r="B19">
        <v>56</v>
      </c>
      <c r="C19">
        <v>63</v>
      </c>
      <c r="D19">
        <v>1712.7426</v>
      </c>
      <c r="E19">
        <v>1729.87</v>
      </c>
      <c r="F19" t="s">
        <v>858</v>
      </c>
    </row>
    <row r="20" spans="1:6" x14ac:dyDescent="0.25">
      <c r="A20">
        <v>75894128</v>
      </c>
      <c r="B20">
        <v>56</v>
      </c>
      <c r="C20">
        <v>750</v>
      </c>
      <c r="D20">
        <v>1712.7525000000001</v>
      </c>
      <c r="E20">
        <v>1729.88</v>
      </c>
      <c r="F20" t="s">
        <v>858</v>
      </c>
    </row>
    <row r="21" spans="1:6" x14ac:dyDescent="0.25">
      <c r="A21">
        <v>75894122</v>
      </c>
      <c r="B21">
        <v>56</v>
      </c>
      <c r="C21">
        <v>440</v>
      </c>
      <c r="D21">
        <v>1712.7525000000001</v>
      </c>
      <c r="E21">
        <v>1729.88</v>
      </c>
      <c r="F21" t="s">
        <v>858</v>
      </c>
    </row>
    <row r="22" spans="1:6" x14ac:dyDescent="0.25">
      <c r="A22">
        <v>75891846</v>
      </c>
      <c r="B22">
        <v>24</v>
      </c>
      <c r="C22">
        <v>750</v>
      </c>
      <c r="D22">
        <v>1712.7624000000001</v>
      </c>
      <c r="E22">
        <v>1729.89</v>
      </c>
      <c r="F22" t="s">
        <v>858</v>
      </c>
    </row>
    <row r="23" spans="1:6" x14ac:dyDescent="0.25">
      <c r="A23">
        <v>75894498</v>
      </c>
      <c r="B23">
        <v>42</v>
      </c>
      <c r="C23">
        <v>1508</v>
      </c>
      <c r="D23">
        <v>1712.7723000000001</v>
      </c>
      <c r="E23">
        <v>1729.9</v>
      </c>
      <c r="F23" t="s">
        <v>858</v>
      </c>
    </row>
    <row r="24" spans="1:6" x14ac:dyDescent="0.25">
      <c r="A24">
        <v>75897523</v>
      </c>
      <c r="B24">
        <v>13</v>
      </c>
      <c r="C24">
        <v>240</v>
      </c>
      <c r="D24">
        <v>1712.8713</v>
      </c>
      <c r="E24">
        <v>1730</v>
      </c>
      <c r="F24" t="s">
        <v>858</v>
      </c>
    </row>
    <row r="25" spans="1:6" x14ac:dyDescent="0.25">
      <c r="A25">
        <v>75898127</v>
      </c>
      <c r="B25">
        <v>72</v>
      </c>
      <c r="C25">
        <v>189</v>
      </c>
      <c r="D25">
        <v>1712.8713</v>
      </c>
      <c r="E25">
        <v>1730</v>
      </c>
      <c r="F25" t="s">
        <v>858</v>
      </c>
    </row>
    <row r="26" spans="1:6" x14ac:dyDescent="0.25">
      <c r="A26">
        <v>75891574</v>
      </c>
      <c r="B26">
        <v>11</v>
      </c>
      <c r="C26">
        <v>105</v>
      </c>
      <c r="D26">
        <v>1712.8713</v>
      </c>
      <c r="E26">
        <v>1730</v>
      </c>
      <c r="F26" t="s">
        <v>859</v>
      </c>
    </row>
    <row r="27" spans="1:6" x14ac:dyDescent="0.25">
      <c r="A27">
        <v>75895177</v>
      </c>
      <c r="B27">
        <v>1</v>
      </c>
      <c r="C27">
        <v>67</v>
      </c>
      <c r="D27">
        <v>1712.8713</v>
      </c>
      <c r="E27">
        <v>1730</v>
      </c>
      <c r="F27" t="s">
        <v>859</v>
      </c>
    </row>
    <row r="28" spans="1:6" x14ac:dyDescent="0.25">
      <c r="A28">
        <v>75894212</v>
      </c>
      <c r="B28">
        <v>42</v>
      </c>
      <c r="C28">
        <v>59</v>
      </c>
      <c r="D28">
        <v>1712.8713</v>
      </c>
      <c r="E28">
        <v>1730</v>
      </c>
      <c r="F28" t="s">
        <v>858</v>
      </c>
    </row>
    <row r="29" spans="1:6" x14ac:dyDescent="0.25">
      <c r="A29">
        <v>75895167</v>
      </c>
      <c r="B29">
        <v>1</v>
      </c>
      <c r="C29">
        <v>38</v>
      </c>
      <c r="D29">
        <v>1712.8713</v>
      </c>
      <c r="E29">
        <v>1730</v>
      </c>
      <c r="F29" t="s">
        <v>859</v>
      </c>
    </row>
    <row r="30" spans="1:6" x14ac:dyDescent="0.25">
      <c r="A30">
        <v>75890242</v>
      </c>
      <c r="B30">
        <v>1</v>
      </c>
      <c r="C30">
        <v>34</v>
      </c>
      <c r="D30">
        <v>1712.8713</v>
      </c>
      <c r="E30">
        <v>1730</v>
      </c>
      <c r="F30" t="s">
        <v>859</v>
      </c>
    </row>
    <row r="31" spans="1:6" x14ac:dyDescent="0.25">
      <c r="A31">
        <v>75885902</v>
      </c>
      <c r="B31">
        <v>65</v>
      </c>
      <c r="C31">
        <v>121</v>
      </c>
      <c r="D31">
        <v>1713.7624000000001</v>
      </c>
      <c r="E31">
        <v>1730.9</v>
      </c>
      <c r="F31" t="s">
        <v>858</v>
      </c>
    </row>
  </sheetData>
  <pageMargins left="0.7" right="0.7" top="0.75" bottom="0.75" header="0.3" footer="0.3"/>
  <tableParts count="1">
    <tablePart r:id="rId1"/>
  </tablePart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F168A4-9FD1-4A37-B879-CCC61AF3EB95}">
  <sheetPr codeName="Sheet38"/>
  <dimension ref="A1:F31"/>
  <sheetViews>
    <sheetView workbookViewId="0"/>
  </sheetViews>
  <sheetFormatPr defaultRowHeight="15" x14ac:dyDescent="0.25"/>
  <cols>
    <col min="1" max="1" width="9" bestFit="1" customWidth="1"/>
    <col min="2" max="2" width="12.7109375" bestFit="1" customWidth="1"/>
    <col min="3" max="3" width="10.140625" bestFit="1" customWidth="1"/>
    <col min="4" max="4" width="10" bestFit="1" customWidth="1"/>
    <col min="5" max="5" width="7.85546875" bestFit="1" customWidth="1"/>
    <col min="6" max="6" width="18.28515625" bestFit="1" customWidth="1"/>
  </cols>
  <sheetData>
    <row r="1" spans="1:6" x14ac:dyDescent="0.25">
      <c r="A1" t="s">
        <v>97</v>
      </c>
      <c r="B1" t="s">
        <v>98</v>
      </c>
      <c r="C1" t="s">
        <v>99</v>
      </c>
      <c r="D1" t="s">
        <v>100</v>
      </c>
      <c r="E1" t="s">
        <v>101</v>
      </c>
      <c r="F1" t="s">
        <v>102</v>
      </c>
    </row>
    <row r="2" spans="1:6" x14ac:dyDescent="0.25">
      <c r="A2">
        <v>75874642</v>
      </c>
      <c r="B2">
        <v>70</v>
      </c>
      <c r="C2">
        <v>53</v>
      </c>
      <c r="D2">
        <v>1237.6238000000001</v>
      </c>
      <c r="E2">
        <v>1250</v>
      </c>
      <c r="F2" t="s">
        <v>858</v>
      </c>
    </row>
    <row r="3" spans="1:6" x14ac:dyDescent="0.25">
      <c r="A3">
        <v>75801058</v>
      </c>
      <c r="B3">
        <v>78</v>
      </c>
      <c r="C3">
        <v>337</v>
      </c>
      <c r="D3">
        <v>1366.3366000000001</v>
      </c>
      <c r="E3">
        <v>1380</v>
      </c>
      <c r="F3" t="s">
        <v>858</v>
      </c>
    </row>
    <row r="4" spans="1:6" x14ac:dyDescent="0.25">
      <c r="A4">
        <v>75880679</v>
      </c>
      <c r="B4">
        <v>42</v>
      </c>
      <c r="C4">
        <v>934</v>
      </c>
      <c r="D4">
        <v>1376.2375999999999</v>
      </c>
      <c r="E4">
        <v>1390</v>
      </c>
      <c r="F4" t="s">
        <v>858</v>
      </c>
    </row>
    <row r="5" spans="1:6" x14ac:dyDescent="0.25">
      <c r="A5">
        <v>75894071</v>
      </c>
      <c r="B5">
        <v>29</v>
      </c>
      <c r="C5">
        <v>10</v>
      </c>
      <c r="D5">
        <v>1376.2375999999999</v>
      </c>
      <c r="E5">
        <v>1390</v>
      </c>
      <c r="F5" t="s">
        <v>858</v>
      </c>
    </row>
    <row r="6" spans="1:6" x14ac:dyDescent="0.25">
      <c r="A6">
        <v>75482001</v>
      </c>
      <c r="B6">
        <v>9</v>
      </c>
      <c r="C6">
        <v>585</v>
      </c>
      <c r="D6">
        <v>1386.1386</v>
      </c>
      <c r="E6">
        <v>1400</v>
      </c>
      <c r="F6" t="s">
        <v>859</v>
      </c>
    </row>
    <row r="7" spans="1:6" x14ac:dyDescent="0.25">
      <c r="A7">
        <v>75880077</v>
      </c>
      <c r="B7">
        <v>42</v>
      </c>
      <c r="C7">
        <v>350</v>
      </c>
      <c r="D7">
        <v>1386.1386</v>
      </c>
      <c r="E7">
        <v>1400</v>
      </c>
      <c r="F7" t="s">
        <v>858</v>
      </c>
    </row>
    <row r="8" spans="1:6" x14ac:dyDescent="0.25">
      <c r="A8">
        <v>75027030</v>
      </c>
      <c r="B8">
        <v>81</v>
      </c>
      <c r="C8">
        <v>2</v>
      </c>
      <c r="D8">
        <v>1386.1386</v>
      </c>
      <c r="E8">
        <v>1400</v>
      </c>
      <c r="F8" t="s">
        <v>858</v>
      </c>
    </row>
    <row r="9" spans="1:6" x14ac:dyDescent="0.25">
      <c r="A9">
        <v>75025939</v>
      </c>
      <c r="B9">
        <v>81</v>
      </c>
      <c r="C9">
        <v>2</v>
      </c>
      <c r="D9">
        <v>1386.1386</v>
      </c>
      <c r="E9">
        <v>1400</v>
      </c>
      <c r="F9" t="s">
        <v>858</v>
      </c>
    </row>
    <row r="10" spans="1:6" x14ac:dyDescent="0.25">
      <c r="A10">
        <v>75707852</v>
      </c>
      <c r="B10">
        <v>65</v>
      </c>
      <c r="C10">
        <v>1</v>
      </c>
      <c r="D10">
        <v>1386.1386</v>
      </c>
      <c r="E10">
        <v>1400</v>
      </c>
      <c r="F10" t="s">
        <v>858</v>
      </c>
    </row>
    <row r="11" spans="1:6" x14ac:dyDescent="0.25">
      <c r="A11">
        <v>75881358</v>
      </c>
      <c r="B11">
        <v>78</v>
      </c>
      <c r="C11">
        <v>250</v>
      </c>
      <c r="D11">
        <v>1376.6667</v>
      </c>
      <c r="E11">
        <v>1404.2</v>
      </c>
      <c r="F11" t="s">
        <v>858</v>
      </c>
    </row>
    <row r="12" spans="1:6" x14ac:dyDescent="0.25">
      <c r="A12">
        <v>75881366</v>
      </c>
      <c r="B12">
        <v>70</v>
      </c>
      <c r="C12">
        <v>250</v>
      </c>
      <c r="D12">
        <v>1376.6667</v>
      </c>
      <c r="E12">
        <v>1404.2</v>
      </c>
      <c r="F12" t="s">
        <v>858</v>
      </c>
    </row>
    <row r="13" spans="1:6" x14ac:dyDescent="0.25">
      <c r="A13">
        <v>75678136</v>
      </c>
      <c r="B13">
        <v>81</v>
      </c>
      <c r="C13">
        <v>211</v>
      </c>
      <c r="D13">
        <v>1386.5686000000001</v>
      </c>
      <c r="E13">
        <v>1414.3</v>
      </c>
      <c r="F13" t="s">
        <v>858</v>
      </c>
    </row>
    <row r="14" spans="1:6" x14ac:dyDescent="0.25">
      <c r="A14">
        <v>75458292</v>
      </c>
      <c r="B14">
        <v>9</v>
      </c>
      <c r="C14">
        <v>199</v>
      </c>
      <c r="D14">
        <v>1386.5686000000001</v>
      </c>
      <c r="E14">
        <v>1414.3</v>
      </c>
      <c r="F14" t="s">
        <v>859</v>
      </c>
    </row>
    <row r="15" spans="1:6" x14ac:dyDescent="0.25">
      <c r="A15">
        <v>75602651</v>
      </c>
      <c r="B15">
        <v>65</v>
      </c>
      <c r="C15">
        <v>15</v>
      </c>
      <c r="D15">
        <v>1405.9405999999999</v>
      </c>
      <c r="E15">
        <v>1420</v>
      </c>
      <c r="F15" t="s">
        <v>858</v>
      </c>
    </row>
    <row r="16" spans="1:6" x14ac:dyDescent="0.25">
      <c r="A16">
        <v>75027031</v>
      </c>
      <c r="B16">
        <v>51</v>
      </c>
      <c r="C16">
        <v>1</v>
      </c>
      <c r="D16">
        <v>1400</v>
      </c>
      <c r="E16">
        <v>1428</v>
      </c>
      <c r="F16" t="s">
        <v>858</v>
      </c>
    </row>
    <row r="17" spans="1:6" x14ac:dyDescent="0.25">
      <c r="A17">
        <v>75881384</v>
      </c>
      <c r="B17">
        <v>66</v>
      </c>
      <c r="C17">
        <v>250</v>
      </c>
      <c r="D17">
        <v>1445.4902</v>
      </c>
      <c r="E17">
        <v>1474.4</v>
      </c>
      <c r="F17" t="s">
        <v>858</v>
      </c>
    </row>
    <row r="18" spans="1:6" x14ac:dyDescent="0.25">
      <c r="A18">
        <v>75881387</v>
      </c>
      <c r="B18">
        <v>80</v>
      </c>
      <c r="C18">
        <v>250</v>
      </c>
      <c r="D18">
        <v>1445.4902</v>
      </c>
      <c r="E18">
        <v>1474.4</v>
      </c>
      <c r="F18" t="s">
        <v>858</v>
      </c>
    </row>
    <row r="19" spans="1:6" x14ac:dyDescent="0.25">
      <c r="A19">
        <v>75881389</v>
      </c>
      <c r="B19">
        <v>170</v>
      </c>
      <c r="C19">
        <v>250</v>
      </c>
      <c r="D19">
        <v>1445.4902</v>
      </c>
      <c r="E19">
        <v>1474.4</v>
      </c>
      <c r="F19" t="s">
        <v>858</v>
      </c>
    </row>
    <row r="20" spans="1:6" x14ac:dyDescent="0.25">
      <c r="A20">
        <v>75881391</v>
      </c>
      <c r="B20">
        <v>37</v>
      </c>
      <c r="C20">
        <v>250</v>
      </c>
      <c r="D20">
        <v>1445.4902</v>
      </c>
      <c r="E20">
        <v>1474.4</v>
      </c>
      <c r="F20" t="s">
        <v>858</v>
      </c>
    </row>
    <row r="21" spans="1:6" x14ac:dyDescent="0.25">
      <c r="A21">
        <v>75881392</v>
      </c>
      <c r="B21">
        <v>57</v>
      </c>
      <c r="C21">
        <v>250</v>
      </c>
      <c r="D21">
        <v>1445.4902</v>
      </c>
      <c r="E21">
        <v>1474.4</v>
      </c>
      <c r="F21" t="s">
        <v>858</v>
      </c>
    </row>
    <row r="22" spans="1:6" x14ac:dyDescent="0.25">
      <c r="A22">
        <v>75881393</v>
      </c>
      <c r="B22">
        <v>77</v>
      </c>
      <c r="C22">
        <v>250</v>
      </c>
      <c r="D22">
        <v>1445.4902</v>
      </c>
      <c r="E22">
        <v>1474.4</v>
      </c>
      <c r="F22" t="s">
        <v>858</v>
      </c>
    </row>
    <row r="23" spans="1:6" x14ac:dyDescent="0.25">
      <c r="A23">
        <v>75881380</v>
      </c>
      <c r="B23">
        <v>56</v>
      </c>
      <c r="C23">
        <v>250</v>
      </c>
      <c r="D23">
        <v>1445.4902</v>
      </c>
      <c r="E23">
        <v>1474.4</v>
      </c>
      <c r="F23" t="s">
        <v>858</v>
      </c>
    </row>
    <row r="24" spans="1:6" x14ac:dyDescent="0.25">
      <c r="A24">
        <v>75881370</v>
      </c>
      <c r="B24">
        <v>168</v>
      </c>
      <c r="C24">
        <v>250</v>
      </c>
      <c r="D24">
        <v>1445.4902</v>
      </c>
      <c r="E24">
        <v>1474.4</v>
      </c>
      <c r="F24" t="s">
        <v>858</v>
      </c>
    </row>
    <row r="25" spans="1:6" x14ac:dyDescent="0.25">
      <c r="A25">
        <v>75881364</v>
      </c>
      <c r="B25">
        <v>55</v>
      </c>
      <c r="C25">
        <v>250</v>
      </c>
      <c r="D25">
        <v>1445.4902</v>
      </c>
      <c r="E25">
        <v>1474.4</v>
      </c>
      <c r="F25" t="s">
        <v>858</v>
      </c>
    </row>
    <row r="26" spans="1:6" x14ac:dyDescent="0.25">
      <c r="A26">
        <v>75881363</v>
      </c>
      <c r="B26">
        <v>34</v>
      </c>
      <c r="C26">
        <v>250</v>
      </c>
      <c r="D26">
        <v>1445.4902</v>
      </c>
      <c r="E26">
        <v>1474.4</v>
      </c>
      <c r="F26" t="s">
        <v>858</v>
      </c>
    </row>
    <row r="27" spans="1:6" x14ac:dyDescent="0.25">
      <c r="A27">
        <v>75881361</v>
      </c>
      <c r="B27">
        <v>82</v>
      </c>
      <c r="C27">
        <v>250</v>
      </c>
      <c r="D27">
        <v>1445.4902</v>
      </c>
      <c r="E27">
        <v>1474.4</v>
      </c>
      <c r="F27" t="s">
        <v>858</v>
      </c>
    </row>
    <row r="28" spans="1:6" x14ac:dyDescent="0.25">
      <c r="A28">
        <v>75881360</v>
      </c>
      <c r="B28">
        <v>171</v>
      </c>
      <c r="C28">
        <v>250</v>
      </c>
      <c r="D28">
        <v>1445.4902</v>
      </c>
      <c r="E28">
        <v>1474.4</v>
      </c>
      <c r="F28" t="s">
        <v>858</v>
      </c>
    </row>
    <row r="29" spans="1:6" x14ac:dyDescent="0.25">
      <c r="A29">
        <v>75881349</v>
      </c>
      <c r="B29">
        <v>76</v>
      </c>
      <c r="C29">
        <v>250</v>
      </c>
      <c r="D29">
        <v>1445.4902</v>
      </c>
      <c r="E29">
        <v>1474.4</v>
      </c>
      <c r="F29" t="s">
        <v>858</v>
      </c>
    </row>
    <row r="30" spans="1:6" x14ac:dyDescent="0.25">
      <c r="A30">
        <v>75881347</v>
      </c>
      <c r="B30">
        <v>33</v>
      </c>
      <c r="C30">
        <v>250</v>
      </c>
      <c r="D30">
        <v>1445.4902</v>
      </c>
      <c r="E30">
        <v>1474.4</v>
      </c>
      <c r="F30" t="s">
        <v>858</v>
      </c>
    </row>
    <row r="31" spans="1:6" x14ac:dyDescent="0.25">
      <c r="A31">
        <v>75881406</v>
      </c>
      <c r="B31">
        <v>164</v>
      </c>
      <c r="C31">
        <v>250</v>
      </c>
      <c r="D31">
        <v>1445.4902</v>
      </c>
      <c r="E31">
        <v>1474.4</v>
      </c>
      <c r="F31" t="s">
        <v>858</v>
      </c>
    </row>
  </sheetData>
  <pageMargins left="0.7" right="0.7" top="0.75" bottom="0.75" header="0.3" footer="0.3"/>
  <tableParts count="1">
    <tablePart r:id="rId1"/>
  </tablePart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79A79B-8D1D-4E04-BDB0-F3FE391FA4CB}">
  <sheetPr codeName="Sheet39"/>
  <dimension ref="A1:F31"/>
  <sheetViews>
    <sheetView workbookViewId="0"/>
  </sheetViews>
  <sheetFormatPr defaultRowHeight="15" x14ac:dyDescent="0.25"/>
  <cols>
    <col min="1" max="1" width="9" bestFit="1" customWidth="1"/>
    <col min="2" max="2" width="12.7109375" bestFit="1" customWidth="1"/>
    <col min="3" max="3" width="10.140625" bestFit="1" customWidth="1"/>
    <col min="4" max="4" width="10" bestFit="1" customWidth="1"/>
    <col min="5" max="5" width="7.85546875" bestFit="1" customWidth="1"/>
    <col min="6" max="6" width="18.28515625" bestFit="1" customWidth="1"/>
  </cols>
  <sheetData>
    <row r="1" spans="1:6" x14ac:dyDescent="0.25">
      <c r="A1" t="s">
        <v>97</v>
      </c>
      <c r="B1" t="s">
        <v>98</v>
      </c>
      <c r="C1" t="s">
        <v>99</v>
      </c>
      <c r="D1" t="s">
        <v>100</v>
      </c>
      <c r="E1" t="s">
        <v>101</v>
      </c>
      <c r="F1" t="s">
        <v>102</v>
      </c>
    </row>
    <row r="2" spans="1:6" x14ac:dyDescent="0.25">
      <c r="A2">
        <v>75482000</v>
      </c>
      <c r="B2">
        <v>9</v>
      </c>
      <c r="C2">
        <v>657</v>
      </c>
      <c r="D2">
        <v>1118.8118999999999</v>
      </c>
      <c r="E2">
        <v>1130</v>
      </c>
      <c r="F2" t="s">
        <v>859</v>
      </c>
    </row>
    <row r="3" spans="1:6" x14ac:dyDescent="0.25">
      <c r="A3">
        <v>75892978</v>
      </c>
      <c r="B3">
        <v>42</v>
      </c>
      <c r="C3">
        <v>516</v>
      </c>
      <c r="D3">
        <v>1118.8118999999999</v>
      </c>
      <c r="E3">
        <v>1130</v>
      </c>
      <c r="F3" t="s">
        <v>858</v>
      </c>
    </row>
    <row r="4" spans="1:6" x14ac:dyDescent="0.25">
      <c r="A4">
        <v>75896020</v>
      </c>
      <c r="B4">
        <v>82</v>
      </c>
      <c r="C4">
        <v>53</v>
      </c>
      <c r="D4">
        <v>1128.7129</v>
      </c>
      <c r="E4">
        <v>1140</v>
      </c>
      <c r="F4" t="s">
        <v>858</v>
      </c>
    </row>
    <row r="5" spans="1:6" x14ac:dyDescent="0.25">
      <c r="A5">
        <v>75458175</v>
      </c>
      <c r="B5">
        <v>9</v>
      </c>
      <c r="C5">
        <v>226</v>
      </c>
      <c r="D5">
        <v>1119.1176</v>
      </c>
      <c r="E5">
        <v>1141.5</v>
      </c>
      <c r="F5" t="s">
        <v>859</v>
      </c>
    </row>
    <row r="6" spans="1:6" x14ac:dyDescent="0.25">
      <c r="A6">
        <v>75481924</v>
      </c>
      <c r="B6">
        <v>40</v>
      </c>
      <c r="C6">
        <v>100</v>
      </c>
      <c r="D6">
        <v>1175.2474999999999</v>
      </c>
      <c r="E6">
        <v>1187</v>
      </c>
      <c r="F6" t="s">
        <v>858</v>
      </c>
    </row>
    <row r="7" spans="1:6" x14ac:dyDescent="0.25">
      <c r="A7">
        <v>75717131</v>
      </c>
      <c r="B7">
        <v>28</v>
      </c>
      <c r="C7">
        <v>6</v>
      </c>
      <c r="D7">
        <v>1178.2177999999999</v>
      </c>
      <c r="E7">
        <v>1190</v>
      </c>
      <c r="F7" t="s">
        <v>858</v>
      </c>
    </row>
    <row r="8" spans="1:6" x14ac:dyDescent="0.25">
      <c r="A8">
        <v>75754403</v>
      </c>
      <c r="B8">
        <v>58</v>
      </c>
      <c r="C8">
        <v>276</v>
      </c>
      <c r="D8">
        <v>1175.098</v>
      </c>
      <c r="E8">
        <v>1198.5999999999999</v>
      </c>
      <c r="F8" t="s">
        <v>858</v>
      </c>
    </row>
    <row r="9" spans="1:6" x14ac:dyDescent="0.25">
      <c r="A9">
        <v>75678023</v>
      </c>
      <c r="B9">
        <v>81</v>
      </c>
      <c r="C9">
        <v>253</v>
      </c>
      <c r="D9">
        <v>1175.098</v>
      </c>
      <c r="E9">
        <v>1198.5999999999999</v>
      </c>
      <c r="F9" t="s">
        <v>858</v>
      </c>
    </row>
    <row r="10" spans="1:6" x14ac:dyDescent="0.25">
      <c r="A10">
        <v>75612863</v>
      </c>
      <c r="B10">
        <v>29</v>
      </c>
      <c r="C10">
        <v>240</v>
      </c>
      <c r="D10">
        <v>1175.098</v>
      </c>
      <c r="E10">
        <v>1198.5999999999999</v>
      </c>
      <c r="F10" t="s">
        <v>858</v>
      </c>
    </row>
    <row r="11" spans="1:6" x14ac:dyDescent="0.25">
      <c r="A11">
        <v>75472831</v>
      </c>
      <c r="B11">
        <v>54</v>
      </c>
      <c r="C11">
        <v>221</v>
      </c>
      <c r="D11">
        <v>1175.098</v>
      </c>
      <c r="E11">
        <v>1198.5999999999999</v>
      </c>
      <c r="F11" t="s">
        <v>858</v>
      </c>
    </row>
    <row r="12" spans="1:6" x14ac:dyDescent="0.25">
      <c r="A12">
        <v>75667458</v>
      </c>
      <c r="B12">
        <v>35</v>
      </c>
      <c r="C12">
        <v>10</v>
      </c>
      <c r="D12">
        <v>1175.098</v>
      </c>
      <c r="E12">
        <v>1198.5999999999999</v>
      </c>
      <c r="F12" t="s">
        <v>858</v>
      </c>
    </row>
    <row r="13" spans="1:6" x14ac:dyDescent="0.25">
      <c r="A13">
        <v>75536945</v>
      </c>
      <c r="B13">
        <v>36</v>
      </c>
      <c r="C13">
        <v>232</v>
      </c>
      <c r="D13">
        <v>1178.8679</v>
      </c>
      <c r="E13">
        <v>1249.5999999999999</v>
      </c>
      <c r="F13" t="s">
        <v>858</v>
      </c>
    </row>
    <row r="14" spans="1:6" x14ac:dyDescent="0.25">
      <c r="A14">
        <v>75667456</v>
      </c>
      <c r="B14">
        <v>36</v>
      </c>
      <c r="C14">
        <v>10</v>
      </c>
      <c r="D14">
        <v>1178.8679</v>
      </c>
      <c r="E14">
        <v>1249.5999999999999</v>
      </c>
      <c r="F14" t="s">
        <v>858</v>
      </c>
    </row>
    <row r="15" spans="1:6" x14ac:dyDescent="0.25">
      <c r="A15">
        <v>75877655</v>
      </c>
      <c r="B15">
        <v>43</v>
      </c>
      <c r="C15">
        <v>11</v>
      </c>
      <c r="D15">
        <v>1238.9109000000001</v>
      </c>
      <c r="E15">
        <v>1251.3</v>
      </c>
      <c r="F15" t="s">
        <v>858</v>
      </c>
    </row>
    <row r="16" spans="1:6" x14ac:dyDescent="0.25">
      <c r="A16">
        <v>75667457</v>
      </c>
      <c r="B16">
        <v>43</v>
      </c>
      <c r="C16">
        <v>20</v>
      </c>
      <c r="D16">
        <v>1226.8626999999999</v>
      </c>
      <c r="E16">
        <v>1251.4000000000001</v>
      </c>
      <c r="F16" t="s">
        <v>858</v>
      </c>
    </row>
    <row r="17" spans="1:6" x14ac:dyDescent="0.25">
      <c r="A17">
        <v>75803462</v>
      </c>
      <c r="B17">
        <v>65</v>
      </c>
      <c r="C17">
        <v>100</v>
      </c>
      <c r="D17">
        <v>1335.6436000000001</v>
      </c>
      <c r="E17">
        <v>1349</v>
      </c>
      <c r="F17" t="s">
        <v>858</v>
      </c>
    </row>
    <row r="18" spans="1:6" x14ac:dyDescent="0.25">
      <c r="A18">
        <v>75742891</v>
      </c>
      <c r="B18">
        <v>65</v>
      </c>
      <c r="C18">
        <v>20</v>
      </c>
      <c r="D18">
        <v>1336.6337000000001</v>
      </c>
      <c r="E18">
        <v>1350</v>
      </c>
      <c r="F18" t="s">
        <v>858</v>
      </c>
    </row>
    <row r="19" spans="1:6" x14ac:dyDescent="0.25">
      <c r="A19">
        <v>75701273</v>
      </c>
      <c r="B19">
        <v>65</v>
      </c>
      <c r="C19">
        <v>15</v>
      </c>
      <c r="D19">
        <v>1336.6337000000001</v>
      </c>
      <c r="E19">
        <v>1350</v>
      </c>
      <c r="F19" t="s">
        <v>858</v>
      </c>
    </row>
    <row r="20" spans="1:6" x14ac:dyDescent="0.25">
      <c r="A20">
        <v>74962455</v>
      </c>
      <c r="B20">
        <v>164</v>
      </c>
      <c r="C20">
        <v>14</v>
      </c>
      <c r="D20">
        <v>1336.6337000000001</v>
      </c>
      <c r="E20">
        <v>1350</v>
      </c>
      <c r="F20" t="s">
        <v>858</v>
      </c>
    </row>
    <row r="21" spans="1:6" x14ac:dyDescent="0.25">
      <c r="A21">
        <v>75711276</v>
      </c>
      <c r="B21">
        <v>13</v>
      </c>
      <c r="C21">
        <v>137</v>
      </c>
      <c r="D21">
        <v>1353.4653000000001</v>
      </c>
      <c r="E21">
        <v>1367</v>
      </c>
      <c r="F21" t="s">
        <v>858</v>
      </c>
    </row>
    <row r="22" spans="1:6" x14ac:dyDescent="0.25">
      <c r="A22">
        <v>75709264</v>
      </c>
      <c r="B22">
        <v>13</v>
      </c>
      <c r="C22">
        <v>5</v>
      </c>
      <c r="D22">
        <v>1353.4653000000001</v>
      </c>
      <c r="E22">
        <v>1367</v>
      </c>
      <c r="F22" t="s">
        <v>858</v>
      </c>
    </row>
    <row r="23" spans="1:6" x14ac:dyDescent="0.25">
      <c r="A23">
        <v>75554093</v>
      </c>
      <c r="B23">
        <v>13</v>
      </c>
      <c r="C23">
        <v>30</v>
      </c>
      <c r="D23">
        <v>1356.4356</v>
      </c>
      <c r="E23">
        <v>1370</v>
      </c>
      <c r="F23" t="s">
        <v>858</v>
      </c>
    </row>
    <row r="24" spans="1:6" x14ac:dyDescent="0.25">
      <c r="A24">
        <v>75536922</v>
      </c>
      <c r="B24">
        <v>13</v>
      </c>
      <c r="C24">
        <v>232</v>
      </c>
      <c r="D24">
        <v>1142.8925999999999</v>
      </c>
      <c r="E24">
        <v>1382.9</v>
      </c>
      <c r="F24" t="s">
        <v>858</v>
      </c>
    </row>
    <row r="25" spans="1:6" x14ac:dyDescent="0.25">
      <c r="A25">
        <v>75835252</v>
      </c>
      <c r="B25">
        <v>26</v>
      </c>
      <c r="C25">
        <v>5</v>
      </c>
      <c r="D25">
        <v>1370.5881999999999</v>
      </c>
      <c r="E25">
        <v>1398</v>
      </c>
      <c r="F25" t="s">
        <v>858</v>
      </c>
    </row>
    <row r="26" spans="1:6" x14ac:dyDescent="0.25">
      <c r="A26">
        <v>75880678</v>
      </c>
      <c r="B26">
        <v>42</v>
      </c>
      <c r="C26">
        <v>1000</v>
      </c>
      <c r="D26">
        <v>1425.7426</v>
      </c>
      <c r="E26">
        <v>1440</v>
      </c>
      <c r="F26" t="s">
        <v>858</v>
      </c>
    </row>
    <row r="27" spans="1:6" x14ac:dyDescent="0.25">
      <c r="A27">
        <v>75881238</v>
      </c>
      <c r="B27">
        <v>82</v>
      </c>
      <c r="C27">
        <v>296</v>
      </c>
      <c r="D27">
        <v>1426.1765</v>
      </c>
      <c r="E27">
        <v>1454.7</v>
      </c>
      <c r="F27" t="s">
        <v>858</v>
      </c>
    </row>
    <row r="28" spans="1:6" x14ac:dyDescent="0.25">
      <c r="A28">
        <v>75881274</v>
      </c>
      <c r="B28">
        <v>164</v>
      </c>
      <c r="C28">
        <v>296</v>
      </c>
      <c r="D28">
        <v>1426.1765</v>
      </c>
      <c r="E28">
        <v>1454.7</v>
      </c>
      <c r="F28" t="s">
        <v>858</v>
      </c>
    </row>
    <row r="29" spans="1:6" x14ac:dyDescent="0.25">
      <c r="A29">
        <v>75881283</v>
      </c>
      <c r="B29">
        <v>43</v>
      </c>
      <c r="C29">
        <v>296</v>
      </c>
      <c r="D29">
        <v>1426.1765</v>
      </c>
      <c r="E29">
        <v>1454.7</v>
      </c>
      <c r="F29" t="s">
        <v>858</v>
      </c>
    </row>
    <row r="30" spans="1:6" x14ac:dyDescent="0.25">
      <c r="A30">
        <v>75881287</v>
      </c>
      <c r="B30">
        <v>28</v>
      </c>
      <c r="C30">
        <v>296</v>
      </c>
      <c r="D30">
        <v>1426.1765</v>
      </c>
      <c r="E30">
        <v>1454.7</v>
      </c>
      <c r="F30" t="s">
        <v>858</v>
      </c>
    </row>
    <row r="31" spans="1:6" x14ac:dyDescent="0.25">
      <c r="A31">
        <v>75881228</v>
      </c>
      <c r="B31">
        <v>76</v>
      </c>
      <c r="C31">
        <v>296</v>
      </c>
      <c r="D31">
        <v>1497.451</v>
      </c>
      <c r="E31">
        <v>1527.4</v>
      </c>
      <c r="F31" t="s">
        <v>858</v>
      </c>
    </row>
  </sheetData>
  <pageMargins left="0.7" right="0.7" top="0.75" bottom="0.75" header="0.3" footer="0.3"/>
  <tableParts count="1">
    <tablePart r:id="rId1"/>
  </tablePart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437E53-B802-4F2A-8351-E3832040EEC1}">
  <sheetPr codeName="Sheet40"/>
  <dimension ref="A1:F31"/>
  <sheetViews>
    <sheetView workbookViewId="0"/>
  </sheetViews>
  <sheetFormatPr defaultRowHeight="15" x14ac:dyDescent="0.25"/>
  <cols>
    <col min="1" max="1" width="9" bestFit="1" customWidth="1"/>
    <col min="2" max="2" width="12.7109375" bestFit="1" customWidth="1"/>
    <col min="3" max="3" width="10.140625" bestFit="1" customWidth="1"/>
    <col min="4" max="4" width="9" bestFit="1" customWidth="1"/>
    <col min="5" max="5" width="7.85546875" bestFit="1" customWidth="1"/>
    <col min="6" max="6" width="18.28515625" bestFit="1" customWidth="1"/>
  </cols>
  <sheetData>
    <row r="1" spans="1:6" x14ac:dyDescent="0.25">
      <c r="A1" t="s">
        <v>97</v>
      </c>
      <c r="B1" t="s">
        <v>98</v>
      </c>
      <c r="C1" t="s">
        <v>99</v>
      </c>
      <c r="D1" t="s">
        <v>100</v>
      </c>
      <c r="E1" t="s">
        <v>101</v>
      </c>
      <c r="F1" t="s">
        <v>102</v>
      </c>
    </row>
    <row r="2" spans="1:6" x14ac:dyDescent="0.25">
      <c r="A2">
        <v>75869799</v>
      </c>
      <c r="B2">
        <v>71</v>
      </c>
      <c r="C2">
        <v>62</v>
      </c>
      <c r="D2">
        <v>787.12869999999998</v>
      </c>
      <c r="E2">
        <v>795</v>
      </c>
      <c r="F2" t="s">
        <v>858</v>
      </c>
    </row>
    <row r="3" spans="1:6" x14ac:dyDescent="0.25">
      <c r="A3">
        <v>75865913</v>
      </c>
      <c r="B3">
        <v>35</v>
      </c>
      <c r="C3">
        <v>516</v>
      </c>
      <c r="D3">
        <v>792.07920000000001</v>
      </c>
      <c r="E3">
        <v>800</v>
      </c>
      <c r="F3" t="s">
        <v>858</v>
      </c>
    </row>
    <row r="4" spans="1:6" x14ac:dyDescent="0.25">
      <c r="A4">
        <v>75883760</v>
      </c>
      <c r="B4">
        <v>24</v>
      </c>
      <c r="C4">
        <v>100</v>
      </c>
      <c r="D4">
        <v>865.21780000000001</v>
      </c>
      <c r="E4">
        <v>873.87</v>
      </c>
      <c r="F4" t="s">
        <v>858</v>
      </c>
    </row>
    <row r="5" spans="1:6" x14ac:dyDescent="0.25">
      <c r="A5">
        <v>75883330</v>
      </c>
      <c r="B5">
        <v>24</v>
      </c>
      <c r="C5">
        <v>74</v>
      </c>
      <c r="D5">
        <v>865.22770000000003</v>
      </c>
      <c r="E5">
        <v>873.88</v>
      </c>
      <c r="F5" t="s">
        <v>858</v>
      </c>
    </row>
    <row r="6" spans="1:6" x14ac:dyDescent="0.25">
      <c r="A6">
        <v>75777337</v>
      </c>
      <c r="B6">
        <v>24</v>
      </c>
      <c r="C6">
        <v>8</v>
      </c>
      <c r="D6">
        <v>866.33659999999998</v>
      </c>
      <c r="E6">
        <v>875</v>
      </c>
      <c r="F6" t="s">
        <v>858</v>
      </c>
    </row>
    <row r="7" spans="1:6" x14ac:dyDescent="0.25">
      <c r="A7">
        <v>75481997</v>
      </c>
      <c r="B7">
        <v>9</v>
      </c>
      <c r="C7">
        <v>398</v>
      </c>
      <c r="D7">
        <v>875.23760000000004</v>
      </c>
      <c r="E7">
        <v>883.99</v>
      </c>
      <c r="F7" t="s">
        <v>859</v>
      </c>
    </row>
    <row r="8" spans="1:6" x14ac:dyDescent="0.25">
      <c r="A8">
        <v>75845787</v>
      </c>
      <c r="B8">
        <v>42</v>
      </c>
      <c r="C8">
        <v>60</v>
      </c>
      <c r="D8">
        <v>891.08910000000003</v>
      </c>
      <c r="E8">
        <v>900</v>
      </c>
      <c r="F8" t="s">
        <v>858</v>
      </c>
    </row>
    <row r="9" spans="1:6" x14ac:dyDescent="0.25">
      <c r="A9">
        <v>75872414</v>
      </c>
      <c r="B9">
        <v>9</v>
      </c>
      <c r="C9">
        <v>17</v>
      </c>
      <c r="D9">
        <v>891.08910000000003</v>
      </c>
      <c r="E9">
        <v>900</v>
      </c>
      <c r="F9" t="s">
        <v>859</v>
      </c>
    </row>
    <row r="10" spans="1:6" x14ac:dyDescent="0.25">
      <c r="A10">
        <v>75880676</v>
      </c>
      <c r="B10">
        <v>42</v>
      </c>
      <c r="C10">
        <v>1000</v>
      </c>
      <c r="D10">
        <v>900.99009999999998</v>
      </c>
      <c r="E10">
        <v>910</v>
      </c>
      <c r="F10" t="s">
        <v>858</v>
      </c>
    </row>
    <row r="11" spans="1:6" x14ac:dyDescent="0.25">
      <c r="A11">
        <v>73841260</v>
      </c>
      <c r="B11">
        <v>166</v>
      </c>
      <c r="C11">
        <v>2</v>
      </c>
      <c r="D11">
        <v>900</v>
      </c>
      <c r="E11">
        <v>918</v>
      </c>
      <c r="F11" t="s">
        <v>858</v>
      </c>
    </row>
    <row r="12" spans="1:6" x14ac:dyDescent="0.25">
      <c r="A12">
        <v>75888269</v>
      </c>
      <c r="B12">
        <v>33</v>
      </c>
      <c r="C12">
        <v>80</v>
      </c>
      <c r="D12">
        <v>952.61389999999994</v>
      </c>
      <c r="E12">
        <v>962.14</v>
      </c>
      <c r="F12" t="s">
        <v>858</v>
      </c>
    </row>
    <row r="13" spans="1:6" x14ac:dyDescent="0.25">
      <c r="A13">
        <v>75888266</v>
      </c>
      <c r="B13">
        <v>72</v>
      </c>
      <c r="C13">
        <v>80</v>
      </c>
      <c r="D13">
        <v>943.27449999999999</v>
      </c>
      <c r="E13">
        <v>962.14</v>
      </c>
      <c r="F13" t="s">
        <v>858</v>
      </c>
    </row>
    <row r="14" spans="1:6" x14ac:dyDescent="0.25">
      <c r="A14">
        <v>75888263</v>
      </c>
      <c r="B14">
        <v>32</v>
      </c>
      <c r="C14">
        <v>40</v>
      </c>
      <c r="D14">
        <v>925.13459999999998</v>
      </c>
      <c r="E14">
        <v>962.14</v>
      </c>
      <c r="F14" t="s">
        <v>858</v>
      </c>
    </row>
    <row r="15" spans="1:6" x14ac:dyDescent="0.25">
      <c r="A15">
        <v>75881134</v>
      </c>
      <c r="B15">
        <v>33</v>
      </c>
      <c r="C15">
        <v>316</v>
      </c>
      <c r="D15">
        <v>944.41179999999997</v>
      </c>
      <c r="E15">
        <v>963.3</v>
      </c>
      <c r="F15" t="s">
        <v>858</v>
      </c>
    </row>
    <row r="16" spans="1:6" x14ac:dyDescent="0.25">
      <c r="A16">
        <v>75881171</v>
      </c>
      <c r="B16">
        <v>170</v>
      </c>
      <c r="C16">
        <v>316</v>
      </c>
      <c r="D16">
        <v>946.37249999999995</v>
      </c>
      <c r="E16">
        <v>965.3</v>
      </c>
      <c r="F16" t="s">
        <v>858</v>
      </c>
    </row>
    <row r="17" spans="1:6" x14ac:dyDescent="0.25">
      <c r="A17">
        <v>75881173</v>
      </c>
      <c r="B17">
        <v>37</v>
      </c>
      <c r="C17">
        <v>316</v>
      </c>
      <c r="D17">
        <v>946.37249999999995</v>
      </c>
      <c r="E17">
        <v>965.3</v>
      </c>
      <c r="F17" t="s">
        <v>858</v>
      </c>
    </row>
    <row r="18" spans="1:6" x14ac:dyDescent="0.25">
      <c r="A18">
        <v>75881175</v>
      </c>
      <c r="B18">
        <v>57</v>
      </c>
      <c r="C18">
        <v>316</v>
      </c>
      <c r="D18">
        <v>946.37249999999995</v>
      </c>
      <c r="E18">
        <v>965.3</v>
      </c>
      <c r="F18" t="s">
        <v>858</v>
      </c>
    </row>
    <row r="19" spans="1:6" x14ac:dyDescent="0.25">
      <c r="A19">
        <v>75881180</v>
      </c>
      <c r="B19">
        <v>164</v>
      </c>
      <c r="C19">
        <v>316</v>
      </c>
      <c r="D19">
        <v>946.37249999999995</v>
      </c>
      <c r="E19">
        <v>965.3</v>
      </c>
      <c r="F19" t="s">
        <v>858</v>
      </c>
    </row>
    <row r="20" spans="1:6" x14ac:dyDescent="0.25">
      <c r="A20">
        <v>75881185</v>
      </c>
      <c r="B20">
        <v>47</v>
      </c>
      <c r="C20">
        <v>316</v>
      </c>
      <c r="D20">
        <v>946.37249999999995</v>
      </c>
      <c r="E20">
        <v>965.3</v>
      </c>
      <c r="F20" t="s">
        <v>858</v>
      </c>
    </row>
    <row r="21" spans="1:6" x14ac:dyDescent="0.25">
      <c r="A21">
        <v>75881189</v>
      </c>
      <c r="B21">
        <v>59</v>
      </c>
      <c r="C21">
        <v>316</v>
      </c>
      <c r="D21">
        <v>946.37249999999995</v>
      </c>
      <c r="E21">
        <v>965.3</v>
      </c>
      <c r="F21" t="s">
        <v>858</v>
      </c>
    </row>
    <row r="22" spans="1:6" x14ac:dyDescent="0.25">
      <c r="A22">
        <v>75881196</v>
      </c>
      <c r="B22">
        <v>28</v>
      </c>
      <c r="C22">
        <v>316</v>
      </c>
      <c r="D22">
        <v>946.37249999999995</v>
      </c>
      <c r="E22">
        <v>965.3</v>
      </c>
      <c r="F22" t="s">
        <v>858</v>
      </c>
    </row>
    <row r="23" spans="1:6" x14ac:dyDescent="0.25">
      <c r="A23">
        <v>75881167</v>
      </c>
      <c r="B23">
        <v>80</v>
      </c>
      <c r="C23">
        <v>316</v>
      </c>
      <c r="D23">
        <v>946.37249999999995</v>
      </c>
      <c r="E23">
        <v>965.3</v>
      </c>
      <c r="F23" t="s">
        <v>858</v>
      </c>
    </row>
    <row r="24" spans="1:6" x14ac:dyDescent="0.25">
      <c r="A24">
        <v>75881155</v>
      </c>
      <c r="B24">
        <v>168</v>
      </c>
      <c r="C24">
        <v>316</v>
      </c>
      <c r="D24">
        <v>946.37249999999995</v>
      </c>
      <c r="E24">
        <v>965.3</v>
      </c>
      <c r="F24" t="s">
        <v>858</v>
      </c>
    </row>
    <row r="25" spans="1:6" x14ac:dyDescent="0.25">
      <c r="A25">
        <v>75881153</v>
      </c>
      <c r="B25">
        <v>70</v>
      </c>
      <c r="C25">
        <v>316</v>
      </c>
      <c r="D25">
        <v>946.37249999999995</v>
      </c>
      <c r="E25">
        <v>965.3</v>
      </c>
      <c r="F25" t="s">
        <v>858</v>
      </c>
    </row>
    <row r="26" spans="1:6" x14ac:dyDescent="0.25">
      <c r="A26">
        <v>75881151</v>
      </c>
      <c r="B26">
        <v>55</v>
      </c>
      <c r="C26">
        <v>316</v>
      </c>
      <c r="D26">
        <v>946.37249999999995</v>
      </c>
      <c r="E26">
        <v>965.3</v>
      </c>
      <c r="F26" t="s">
        <v>858</v>
      </c>
    </row>
    <row r="27" spans="1:6" x14ac:dyDescent="0.25">
      <c r="A27">
        <v>75881150</v>
      </c>
      <c r="B27">
        <v>34</v>
      </c>
      <c r="C27">
        <v>316</v>
      </c>
      <c r="D27">
        <v>946.37249999999995</v>
      </c>
      <c r="E27">
        <v>965.3</v>
      </c>
      <c r="F27" t="s">
        <v>858</v>
      </c>
    </row>
    <row r="28" spans="1:6" x14ac:dyDescent="0.25">
      <c r="A28">
        <v>75881147</v>
      </c>
      <c r="B28">
        <v>82</v>
      </c>
      <c r="C28">
        <v>316</v>
      </c>
      <c r="D28">
        <v>946.37249999999995</v>
      </c>
      <c r="E28">
        <v>965.3</v>
      </c>
      <c r="F28" t="s">
        <v>858</v>
      </c>
    </row>
    <row r="29" spans="1:6" x14ac:dyDescent="0.25">
      <c r="A29">
        <v>75881145</v>
      </c>
      <c r="B29">
        <v>171</v>
      </c>
      <c r="C29">
        <v>316</v>
      </c>
      <c r="D29">
        <v>946.37249999999995</v>
      </c>
      <c r="E29">
        <v>965.3</v>
      </c>
      <c r="F29" t="s">
        <v>858</v>
      </c>
    </row>
    <row r="30" spans="1:6" x14ac:dyDescent="0.25">
      <c r="A30">
        <v>75881141</v>
      </c>
      <c r="B30">
        <v>78</v>
      </c>
      <c r="C30">
        <v>316</v>
      </c>
      <c r="D30">
        <v>946.37249999999995</v>
      </c>
      <c r="E30">
        <v>965.3</v>
      </c>
      <c r="F30" t="s">
        <v>858</v>
      </c>
    </row>
    <row r="31" spans="1:6" x14ac:dyDescent="0.25">
      <c r="A31">
        <v>75881136</v>
      </c>
      <c r="B31">
        <v>76</v>
      </c>
      <c r="C31">
        <v>316</v>
      </c>
      <c r="D31">
        <v>946.37249999999995</v>
      </c>
      <c r="E31">
        <v>965.3</v>
      </c>
      <c r="F31" t="s">
        <v>858</v>
      </c>
    </row>
  </sheetData>
  <pageMargins left="0.7" right="0.7" top="0.75" bottom="0.75" header="0.3" footer="0.3"/>
  <tableParts count="1">
    <tablePart r:id="rId1"/>
  </tablePart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20A429-D2C0-408B-A625-49D0EBE6BD19}">
  <sheetPr codeName="Sheet42"/>
  <dimension ref="A1:F31"/>
  <sheetViews>
    <sheetView workbookViewId="0"/>
  </sheetViews>
  <sheetFormatPr defaultRowHeight="15" x14ac:dyDescent="0.25"/>
  <cols>
    <col min="1" max="1" width="9" bestFit="1" customWidth="1"/>
    <col min="2" max="2" width="12.7109375" bestFit="1" customWidth="1"/>
    <col min="3" max="3" width="10.140625" bestFit="1" customWidth="1"/>
    <col min="4" max="4" width="9" bestFit="1" customWidth="1"/>
    <col min="5" max="5" width="7.85546875" bestFit="1" customWidth="1"/>
    <col min="6" max="6" width="18.28515625" bestFit="1" customWidth="1"/>
  </cols>
  <sheetData>
    <row r="1" spans="1:6" x14ac:dyDescent="0.25">
      <c r="A1" t="s">
        <v>97</v>
      </c>
      <c r="B1" t="s">
        <v>98</v>
      </c>
      <c r="C1" t="s">
        <v>99</v>
      </c>
      <c r="D1" t="s">
        <v>100</v>
      </c>
      <c r="E1" t="s">
        <v>101</v>
      </c>
      <c r="F1" t="s">
        <v>102</v>
      </c>
    </row>
    <row r="2" spans="1:6" x14ac:dyDescent="0.25">
      <c r="A2">
        <v>75898117</v>
      </c>
      <c r="B2">
        <v>65</v>
      </c>
      <c r="C2">
        <v>7</v>
      </c>
      <c r="D2">
        <v>652.41579999999999</v>
      </c>
      <c r="E2">
        <v>658.94</v>
      </c>
      <c r="F2" t="s">
        <v>858</v>
      </c>
    </row>
    <row r="3" spans="1:6" x14ac:dyDescent="0.25">
      <c r="A3">
        <v>75898109</v>
      </c>
      <c r="B3">
        <v>65</v>
      </c>
      <c r="C3">
        <v>8</v>
      </c>
      <c r="D3">
        <v>652.42570000000001</v>
      </c>
      <c r="E3">
        <v>658.95</v>
      </c>
      <c r="F3" t="s">
        <v>858</v>
      </c>
    </row>
    <row r="4" spans="1:6" x14ac:dyDescent="0.25">
      <c r="A4">
        <v>75896794</v>
      </c>
      <c r="B4">
        <v>35</v>
      </c>
      <c r="C4">
        <v>83</v>
      </c>
      <c r="D4">
        <v>652.47519999999997</v>
      </c>
      <c r="E4">
        <v>659</v>
      </c>
      <c r="F4" t="s">
        <v>858</v>
      </c>
    </row>
    <row r="5" spans="1:6" x14ac:dyDescent="0.25">
      <c r="A5">
        <v>75892223</v>
      </c>
      <c r="B5">
        <v>35</v>
      </c>
      <c r="C5">
        <v>3</v>
      </c>
      <c r="D5">
        <v>652.47519999999997</v>
      </c>
      <c r="E5">
        <v>659</v>
      </c>
      <c r="F5" t="s">
        <v>858</v>
      </c>
    </row>
    <row r="6" spans="1:6" x14ac:dyDescent="0.25">
      <c r="A6">
        <v>75897710</v>
      </c>
      <c r="B6">
        <v>65</v>
      </c>
      <c r="C6">
        <v>14</v>
      </c>
      <c r="D6">
        <v>653.29700000000003</v>
      </c>
      <c r="E6">
        <v>659.83</v>
      </c>
      <c r="F6" t="s">
        <v>858</v>
      </c>
    </row>
    <row r="7" spans="1:6" x14ac:dyDescent="0.25">
      <c r="A7">
        <v>75891207</v>
      </c>
      <c r="B7">
        <v>65</v>
      </c>
      <c r="C7">
        <v>25</v>
      </c>
      <c r="D7">
        <v>653.44550000000004</v>
      </c>
      <c r="E7">
        <v>659.98</v>
      </c>
      <c r="F7" t="s">
        <v>858</v>
      </c>
    </row>
    <row r="8" spans="1:6" x14ac:dyDescent="0.25">
      <c r="A8">
        <v>75887210</v>
      </c>
      <c r="B8">
        <v>35</v>
      </c>
      <c r="C8">
        <v>395</v>
      </c>
      <c r="D8">
        <v>653.45540000000005</v>
      </c>
      <c r="E8">
        <v>659.99</v>
      </c>
      <c r="F8" t="s">
        <v>858</v>
      </c>
    </row>
    <row r="9" spans="1:6" x14ac:dyDescent="0.25">
      <c r="A9">
        <v>75894073</v>
      </c>
      <c r="B9">
        <v>29</v>
      </c>
      <c r="C9">
        <v>10</v>
      </c>
      <c r="D9">
        <v>658.41579999999999</v>
      </c>
      <c r="E9">
        <v>665</v>
      </c>
      <c r="F9" t="s">
        <v>858</v>
      </c>
    </row>
    <row r="10" spans="1:6" x14ac:dyDescent="0.25">
      <c r="A10">
        <v>75893153</v>
      </c>
      <c r="B10">
        <v>27</v>
      </c>
      <c r="C10">
        <v>55</v>
      </c>
      <c r="D10">
        <v>662.37620000000004</v>
      </c>
      <c r="E10">
        <v>669</v>
      </c>
      <c r="F10" t="s">
        <v>858</v>
      </c>
    </row>
    <row r="11" spans="1:6" x14ac:dyDescent="0.25">
      <c r="A11">
        <v>75882423</v>
      </c>
      <c r="B11">
        <v>24</v>
      </c>
      <c r="C11">
        <v>490</v>
      </c>
      <c r="D11">
        <v>663.36630000000002</v>
      </c>
      <c r="E11">
        <v>670</v>
      </c>
      <c r="F11" t="s">
        <v>858</v>
      </c>
    </row>
    <row r="12" spans="1:6" x14ac:dyDescent="0.25">
      <c r="A12">
        <v>75884992</v>
      </c>
      <c r="B12">
        <v>65</v>
      </c>
      <c r="C12">
        <v>101</v>
      </c>
      <c r="D12">
        <v>691.08910000000003</v>
      </c>
      <c r="E12">
        <v>698</v>
      </c>
      <c r="F12" t="s">
        <v>858</v>
      </c>
    </row>
    <row r="13" spans="1:6" x14ac:dyDescent="0.25">
      <c r="A13">
        <v>75886063</v>
      </c>
      <c r="B13">
        <v>42</v>
      </c>
      <c r="C13">
        <v>50</v>
      </c>
      <c r="D13">
        <v>691.08910000000003</v>
      </c>
      <c r="E13">
        <v>698</v>
      </c>
      <c r="F13" t="s">
        <v>858</v>
      </c>
    </row>
    <row r="14" spans="1:6" x14ac:dyDescent="0.25">
      <c r="A14">
        <v>75889418</v>
      </c>
      <c r="B14">
        <v>42</v>
      </c>
      <c r="C14">
        <v>2</v>
      </c>
      <c r="D14">
        <v>691.08910000000003</v>
      </c>
      <c r="E14">
        <v>698</v>
      </c>
      <c r="F14" t="s">
        <v>858</v>
      </c>
    </row>
    <row r="15" spans="1:6" x14ac:dyDescent="0.25">
      <c r="A15">
        <v>75892415</v>
      </c>
      <c r="B15">
        <v>1</v>
      </c>
      <c r="C15">
        <v>18</v>
      </c>
      <c r="D15">
        <v>692.07920000000001</v>
      </c>
      <c r="E15">
        <v>699</v>
      </c>
      <c r="F15" t="s">
        <v>859</v>
      </c>
    </row>
    <row r="16" spans="1:6" x14ac:dyDescent="0.25">
      <c r="A16">
        <v>75724635</v>
      </c>
      <c r="B16">
        <v>35</v>
      </c>
      <c r="C16">
        <v>1</v>
      </c>
      <c r="D16">
        <v>692.07920000000001</v>
      </c>
      <c r="E16">
        <v>699</v>
      </c>
      <c r="F16" t="s">
        <v>858</v>
      </c>
    </row>
    <row r="17" spans="1:6" x14ac:dyDescent="0.25">
      <c r="A17">
        <v>75880672</v>
      </c>
      <c r="B17">
        <v>42</v>
      </c>
      <c r="C17">
        <v>1000</v>
      </c>
      <c r="D17">
        <v>693.0693</v>
      </c>
      <c r="E17">
        <v>700</v>
      </c>
      <c r="F17" t="s">
        <v>858</v>
      </c>
    </row>
    <row r="18" spans="1:6" x14ac:dyDescent="0.25">
      <c r="A18">
        <v>75860846</v>
      </c>
      <c r="B18">
        <v>11</v>
      </c>
      <c r="C18">
        <v>327</v>
      </c>
      <c r="D18">
        <v>693.0693</v>
      </c>
      <c r="E18">
        <v>700</v>
      </c>
      <c r="F18" t="s">
        <v>859</v>
      </c>
    </row>
    <row r="19" spans="1:6" x14ac:dyDescent="0.25">
      <c r="A19">
        <v>75742933</v>
      </c>
      <c r="B19">
        <v>42</v>
      </c>
      <c r="C19">
        <v>50</v>
      </c>
      <c r="D19">
        <v>693.0693</v>
      </c>
      <c r="E19">
        <v>700</v>
      </c>
      <c r="F19" t="s">
        <v>858</v>
      </c>
    </row>
    <row r="20" spans="1:6" x14ac:dyDescent="0.25">
      <c r="A20">
        <v>75890517</v>
      </c>
      <c r="B20">
        <v>79</v>
      </c>
      <c r="C20">
        <v>19</v>
      </c>
      <c r="D20">
        <v>693.0693</v>
      </c>
      <c r="E20">
        <v>700</v>
      </c>
      <c r="F20" t="s">
        <v>858</v>
      </c>
    </row>
    <row r="21" spans="1:6" x14ac:dyDescent="0.25">
      <c r="A21">
        <v>75697179</v>
      </c>
      <c r="B21">
        <v>23</v>
      </c>
      <c r="C21">
        <v>7</v>
      </c>
      <c r="D21">
        <v>693.0693</v>
      </c>
      <c r="E21">
        <v>700</v>
      </c>
      <c r="F21" t="s">
        <v>858</v>
      </c>
    </row>
    <row r="22" spans="1:6" x14ac:dyDescent="0.25">
      <c r="A22">
        <v>75881061</v>
      </c>
      <c r="B22">
        <v>35</v>
      </c>
      <c r="C22">
        <v>177</v>
      </c>
      <c r="D22">
        <v>695.98040000000003</v>
      </c>
      <c r="E22">
        <v>709.9</v>
      </c>
      <c r="F22" t="s">
        <v>858</v>
      </c>
    </row>
    <row r="23" spans="1:6" x14ac:dyDescent="0.25">
      <c r="A23">
        <v>75881087</v>
      </c>
      <c r="B23">
        <v>28</v>
      </c>
      <c r="C23">
        <v>167</v>
      </c>
      <c r="D23">
        <v>695.98040000000003</v>
      </c>
      <c r="E23">
        <v>709.9</v>
      </c>
      <c r="F23" t="s">
        <v>858</v>
      </c>
    </row>
    <row r="24" spans="1:6" x14ac:dyDescent="0.25">
      <c r="A24">
        <v>75880232</v>
      </c>
      <c r="B24">
        <v>28</v>
      </c>
      <c r="C24">
        <v>242</v>
      </c>
      <c r="D24">
        <v>696.07839999999999</v>
      </c>
      <c r="E24">
        <v>710</v>
      </c>
      <c r="F24" t="s">
        <v>858</v>
      </c>
    </row>
    <row r="25" spans="1:6" x14ac:dyDescent="0.25">
      <c r="A25">
        <v>75860858</v>
      </c>
      <c r="B25">
        <v>79</v>
      </c>
      <c r="C25">
        <v>168</v>
      </c>
      <c r="D25">
        <v>696.07839999999999</v>
      </c>
      <c r="E25">
        <v>710</v>
      </c>
      <c r="F25" t="s">
        <v>858</v>
      </c>
    </row>
    <row r="26" spans="1:6" x14ac:dyDescent="0.25">
      <c r="A26">
        <v>75880234</v>
      </c>
      <c r="B26">
        <v>38</v>
      </c>
      <c r="C26">
        <v>159</v>
      </c>
      <c r="D26">
        <v>698.03920000000005</v>
      </c>
      <c r="E26">
        <v>712</v>
      </c>
      <c r="F26" t="s">
        <v>858</v>
      </c>
    </row>
    <row r="27" spans="1:6" x14ac:dyDescent="0.25">
      <c r="A27">
        <v>75883739</v>
      </c>
      <c r="B27">
        <v>64</v>
      </c>
      <c r="C27">
        <v>200</v>
      </c>
      <c r="D27">
        <v>693.98059999999998</v>
      </c>
      <c r="E27">
        <v>714.8</v>
      </c>
      <c r="F27" t="s">
        <v>858</v>
      </c>
    </row>
    <row r="28" spans="1:6" x14ac:dyDescent="0.25">
      <c r="A28">
        <v>75881007</v>
      </c>
      <c r="B28">
        <v>64</v>
      </c>
      <c r="C28">
        <v>177</v>
      </c>
      <c r="D28">
        <v>694.07770000000005</v>
      </c>
      <c r="E28">
        <v>714.9</v>
      </c>
      <c r="F28" t="s">
        <v>858</v>
      </c>
    </row>
    <row r="29" spans="1:6" x14ac:dyDescent="0.25">
      <c r="A29">
        <v>75860852</v>
      </c>
      <c r="B29">
        <v>64</v>
      </c>
      <c r="C29">
        <v>247</v>
      </c>
      <c r="D29">
        <v>694.1748</v>
      </c>
      <c r="E29">
        <v>715</v>
      </c>
      <c r="F29" t="s">
        <v>858</v>
      </c>
    </row>
    <row r="30" spans="1:6" x14ac:dyDescent="0.25">
      <c r="A30">
        <v>75682154</v>
      </c>
      <c r="B30">
        <v>29</v>
      </c>
      <c r="C30">
        <v>23</v>
      </c>
      <c r="D30">
        <v>705.88239999999996</v>
      </c>
      <c r="E30">
        <v>720</v>
      </c>
      <c r="F30" t="s">
        <v>858</v>
      </c>
    </row>
    <row r="31" spans="1:6" x14ac:dyDescent="0.25">
      <c r="A31">
        <v>74435237</v>
      </c>
      <c r="B31">
        <v>42</v>
      </c>
      <c r="C31">
        <v>817</v>
      </c>
      <c r="D31">
        <v>709.04899999999998</v>
      </c>
      <c r="E31">
        <v>723.23</v>
      </c>
      <c r="F31" t="s">
        <v>858</v>
      </c>
    </row>
  </sheetData>
  <pageMargins left="0.7" right="0.7" top="0.75" bottom="0.75" header="0.3" footer="0.3"/>
  <tableParts count="1">
    <tablePart r:id="rId1"/>
  </tableParts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1">
    <tabColor theme="1"/>
  </sheetPr>
  <dimension ref="B1:P37"/>
  <sheetViews>
    <sheetView showGridLines="0" tabSelected="1" topLeftCell="A13" workbookViewId="0">
      <selection activeCell="B37" sqref="B37"/>
    </sheetView>
  </sheetViews>
  <sheetFormatPr defaultColWidth="8.85546875" defaultRowHeight="15" x14ac:dyDescent="0.25"/>
  <cols>
    <col min="1" max="1" width="0.5703125" style="50" customWidth="1"/>
    <col min="2" max="2" width="22.5703125" style="50" customWidth="1"/>
    <col min="3" max="4" width="20.7109375" style="50" customWidth="1"/>
    <col min="5" max="5" width="17.7109375" style="50" customWidth="1"/>
    <col min="6" max="6" width="19" style="50" bestFit="1" customWidth="1"/>
    <col min="7" max="7" width="17.28515625" style="50" bestFit="1" customWidth="1"/>
    <col min="8" max="8" width="19.7109375" style="50" bestFit="1" customWidth="1"/>
    <col min="9" max="9" width="4" style="50" customWidth="1"/>
    <col min="10" max="10" width="22.140625" style="50" customWidth="1"/>
    <col min="11" max="12" width="20.7109375" style="50" customWidth="1"/>
    <col min="13" max="13" width="12" style="50" customWidth="1"/>
    <col min="14" max="14" width="19.5703125" style="50" bestFit="1" customWidth="1"/>
    <col min="15" max="15" width="19.5703125" style="50" customWidth="1"/>
    <col min="16" max="16" width="12.85546875" style="50" bestFit="1" customWidth="1"/>
    <col min="17" max="17" width="17.85546875" style="50" bestFit="1" customWidth="1"/>
    <col min="18" max="18" width="8.5703125" style="50" bestFit="1" customWidth="1"/>
    <col min="19" max="19" width="19.7109375" style="50" bestFit="1" customWidth="1"/>
    <col min="20" max="20" width="9.7109375" style="50" bestFit="1" customWidth="1"/>
    <col min="21" max="21" width="6" style="50" customWidth="1"/>
    <col min="22" max="22" width="18.140625" style="50" bestFit="1" customWidth="1"/>
    <col min="23" max="23" width="5" style="50" bestFit="1" customWidth="1"/>
    <col min="24" max="16384" width="8.85546875" style="50"/>
  </cols>
  <sheetData>
    <row r="1" spans="2:16" x14ac:dyDescent="0.25">
      <c r="B1" s="48" t="s">
        <v>855</v>
      </c>
      <c r="C1" s="101"/>
    </row>
    <row r="2" spans="2:16" x14ac:dyDescent="0.25">
      <c r="B2" s="48" t="s">
        <v>17</v>
      </c>
      <c r="C2" s="101"/>
      <c r="E2" s="48" t="s">
        <v>18</v>
      </c>
      <c r="F2" s="78" cm="1">
        <f t="array" ref="F2">SUM(Houses!C5:C9)+SUM(Houses!C15:C19)+SUM(Houses!C25:C29)+SUM(Houses!C35:C39)+SUM(Weapons!D17:D23)+SUM(Weapons!D39:D43)+SUM(Weapons!D5:D11)+SUM(Weapons!D29:D33)+SUM(Food!D5:D11)+SUM(Food!D17:D23)+SUM(Food!D29:D33)+SUM(Food!D39:D43+SUM(Airplanes!C5:C9)+SUM(Airplanes!C15:C19)+SUM(Airplanes!C25:C29)+SUM(Airplanes!C35:C39))</f>
        <v>0</v>
      </c>
      <c r="H2" s="48" t="s">
        <v>11</v>
      </c>
      <c r="I2" s="102">
        <v>0</v>
      </c>
      <c r="K2" s="48" t="s">
        <v>19</v>
      </c>
      <c r="L2" s="103">
        <f>SUM(Weapons!C5:C11)+SUM(Weapons!C17:C23)+SUM(Weapons!C29:C33)+SUM(Weapons!C39:C43)+SUM(Food!C5:C11)+SUM(Food!C17:C23)+SUM(Food!C29:C33)+SUM(Food!C39:C43)</f>
        <v>0</v>
      </c>
      <c r="N2" s="48" t="s">
        <v>84</v>
      </c>
      <c r="O2" s="236" cm="1">
        <f t="array" ref="O2">Gold_Price[]</f>
        <v>994.99900000000002</v>
      </c>
    </row>
    <row r="3" spans="2:16" ht="15.75" thickBot="1" x14ac:dyDescent="0.3"/>
    <row r="4" spans="2:16" ht="21.75" thickBot="1" x14ac:dyDescent="0.3">
      <c r="B4" s="239" t="s">
        <v>27</v>
      </c>
      <c r="C4" s="240"/>
      <c r="D4" s="240"/>
      <c r="E4" s="240"/>
      <c r="F4" s="240"/>
      <c r="G4" s="240"/>
      <c r="H4" s="241"/>
      <c r="J4" s="245" t="s">
        <v>28</v>
      </c>
      <c r="K4" s="246"/>
      <c r="L4" s="246"/>
      <c r="M4" s="246"/>
      <c r="N4" s="246"/>
      <c r="O4" s="246"/>
      <c r="P4" s="247"/>
    </row>
    <row r="5" spans="2:16" ht="15.75" thickBot="1" x14ac:dyDescent="0.3">
      <c r="B5" s="170"/>
      <c r="C5" s="228"/>
      <c r="D5" s="228"/>
      <c r="G5" s="63">
        <f>C5</f>
        <v>0</v>
      </c>
      <c r="H5" s="63">
        <f>D5</f>
        <v>0</v>
      </c>
      <c r="J5" s="170"/>
      <c r="K5" s="228"/>
      <c r="L5" s="228"/>
      <c r="O5" s="63">
        <f>K5</f>
        <v>0</v>
      </c>
      <c r="P5" s="192">
        <f>L5</f>
        <v>0</v>
      </c>
    </row>
    <row r="6" spans="2:16" ht="24" customHeight="1" thickBot="1" x14ac:dyDescent="0.3">
      <c r="B6" s="49"/>
      <c r="C6" s="229" t="s">
        <v>854</v>
      </c>
      <c r="D6" s="229" t="s">
        <v>854</v>
      </c>
      <c r="G6" s="63"/>
      <c r="H6" s="192"/>
      <c r="J6" s="49"/>
      <c r="K6" s="230"/>
      <c r="L6" s="229"/>
      <c r="O6" s="109"/>
      <c r="P6" s="226"/>
    </row>
    <row r="7" spans="2:16" ht="15.75" thickBot="1" x14ac:dyDescent="0.3">
      <c r="B7" s="109" t="s">
        <v>20</v>
      </c>
      <c r="C7" s="164" t="s">
        <v>22</v>
      </c>
      <c r="D7" s="164" t="s">
        <v>22</v>
      </c>
      <c r="F7" s="185" t="s">
        <v>24</v>
      </c>
      <c r="G7" s="195">
        <f>(100+$G$8+$G$9+$G$10)-G11</f>
        <v>100</v>
      </c>
      <c r="H7" s="196">
        <f>(100+$H$8+$H$9+$H$10)-H11</f>
        <v>100</v>
      </c>
      <c r="J7" s="109" t="s">
        <v>20</v>
      </c>
      <c r="K7" s="163" t="s">
        <v>22</v>
      </c>
      <c r="L7" s="164" t="s">
        <v>22</v>
      </c>
      <c r="N7" s="185" t="s">
        <v>24</v>
      </c>
      <c r="O7" s="186">
        <f>(100+$O$8+$O$9+$O$10)-O11</f>
        <v>100</v>
      </c>
      <c r="P7" s="187">
        <f>(100+$P$8+$P$9+$P$10)-P11</f>
        <v>100</v>
      </c>
    </row>
    <row r="8" spans="2:16" x14ac:dyDescent="0.25">
      <c r="B8" s="59" t="s">
        <v>23</v>
      </c>
      <c r="C8" s="232">
        <f>IFERROR(VLOOKUP($C$6,'Regions'!$B$2:$BT$575,18,FALSE),0)</f>
        <v>0</v>
      </c>
      <c r="D8" s="232">
        <f>IFERROR(VLOOKUP($D$6,'Regions'!$B$2:$BT$575,18,FALSE),0)</f>
        <v>0</v>
      </c>
      <c r="F8" s="183" t="s">
        <v>25</v>
      </c>
      <c r="G8" s="234">
        <f>IFERROR(VLOOKUP($C$5,'Countries'!$A$2:$AL$75,9,FALSE)*100,0)</f>
        <v>0</v>
      </c>
      <c r="H8" s="235">
        <f>IFERROR(VLOOKUP($D$5,'Countries'!$A$2:$AL$75,9,FALSE)*100,0)</f>
        <v>0</v>
      </c>
      <c r="J8" s="59" t="s">
        <v>23</v>
      </c>
      <c r="K8" s="232">
        <f>IFERROR(VLOOKUP($K$6,'Regions'!$B$2:$BT$575,26,FALSE),0)</f>
        <v>0</v>
      </c>
      <c r="L8" s="232">
        <f>IFERROR(VLOOKUP($L$6,'Regions'!$B$2:$BT$575,26,FALSE),0)</f>
        <v>0</v>
      </c>
      <c r="N8" s="183" t="s">
        <v>25</v>
      </c>
      <c r="O8" s="234">
        <f>IFERROR(VLOOKUP($K$5,'Countries'!$A$2:$AL$75,10,FALSE)*100,0)</f>
        <v>0</v>
      </c>
      <c r="P8" s="237">
        <f>IFERROR(VLOOKUP($L$5,'Countries'!$A$2:$AL$75,10,FALSE)*100,0)</f>
        <v>0</v>
      </c>
    </row>
    <row r="9" spans="2:16" x14ac:dyDescent="0.25">
      <c r="B9" s="104" t="s">
        <v>0</v>
      </c>
      <c r="C9" s="232">
        <f>IFERROR(VLOOKUP($C$6,'Regions'!$B$2:$BT$575,19,FALSE),0)</f>
        <v>0</v>
      </c>
      <c r="D9" s="232">
        <f>IFERROR(VLOOKUP($D$6,'Regions'!$B$2:$BT$575,19,FALSE),0)</f>
        <v>0</v>
      </c>
      <c r="F9" s="183" t="s">
        <v>26</v>
      </c>
      <c r="G9" s="234">
        <f>IFERROR(VLOOKUP($C$6,'Regions'!$B$2:$BT$575,68,FALSE),0)</f>
        <v>0</v>
      </c>
      <c r="H9" s="235">
        <f>IFERROR(VLOOKUP($D$6,'Regions'!$B$2:$BT$575,68,FALSE),0)</f>
        <v>0</v>
      </c>
      <c r="J9" s="104" t="s">
        <v>0</v>
      </c>
      <c r="K9" s="232">
        <f>IFERROR(VLOOKUP($K$6,'Regions'!$B$2:$BT$575,27,FALSE),0)</f>
        <v>0</v>
      </c>
      <c r="L9" s="232">
        <f>IFERROR(VLOOKUP($L$6,'Regions'!$B$2:$BT$575,27,FALSE),0)</f>
        <v>0</v>
      </c>
      <c r="N9" s="183" t="s">
        <v>26</v>
      </c>
      <c r="O9" s="234">
        <f>IFERROR(VLOOKUP($K$6,'Regions'!$B$2:$BT$575,69,FALSE),0)</f>
        <v>0</v>
      </c>
      <c r="P9" s="235">
        <f>IFERROR(VLOOKUP($L$6,'Regions'!$B$2:$BT$575,69,FALSE),0)</f>
        <v>0</v>
      </c>
    </row>
    <row r="10" spans="2:16" x14ac:dyDescent="0.25">
      <c r="B10" s="104" t="s">
        <v>1</v>
      </c>
      <c r="C10" s="232">
        <f>IFERROR(VLOOKUP($C$6,'Regions'!$B$2:$BT$575,20,FALSE),0)</f>
        <v>0</v>
      </c>
      <c r="D10" s="232">
        <f>IFERROR(VLOOKUP($D$6,'Regions'!$B$2:$BT$575,20,FALSE),0)</f>
        <v>0</v>
      </c>
      <c r="F10" s="183" t="s">
        <v>5</v>
      </c>
      <c r="G10" s="220">
        <f>IF('General information'!$I$2=1,20,IF('General information'!$I$2=2,26,0))</f>
        <v>0</v>
      </c>
      <c r="H10" s="221">
        <f>IF('General information'!$I$2=1,20,IF('General information'!$I$2=2,26,0))</f>
        <v>0</v>
      </c>
      <c r="J10" s="104" t="s">
        <v>1</v>
      </c>
      <c r="K10" s="232">
        <f>IFERROR(VLOOKUP($K$6,'Regions'!$B$2:$BT$575,28,FALSE),0)</f>
        <v>0</v>
      </c>
      <c r="L10" s="232">
        <f>IFERROR(VLOOKUP($L$6,'Regions'!$B$2:$BT$575,28,FALSE),0)</f>
        <v>0</v>
      </c>
      <c r="N10" s="183" t="s">
        <v>5</v>
      </c>
      <c r="O10" s="220">
        <f>IF('General information'!$I$2=1,20,IF('General information'!$I$2=2,26,0))</f>
        <v>0</v>
      </c>
      <c r="P10" s="221">
        <f>IF('General information'!$I$2=1,20,IF('General information'!$I$2=2,26,0))</f>
        <v>0</v>
      </c>
    </row>
    <row r="11" spans="2:16" ht="15.75" thickBot="1" x14ac:dyDescent="0.3">
      <c r="B11" s="104" t="s">
        <v>2</v>
      </c>
      <c r="C11" s="232">
        <f>IFERROR(VLOOKUP($C$6,'Regions'!$B$2:$BT$575,21,FALSE),0)</f>
        <v>0</v>
      </c>
      <c r="D11" s="232">
        <f>IFERROR(VLOOKUP($D$6,'Regions'!$B$2:$BT$575,21,FALSE),0)</f>
        <v>0</v>
      </c>
      <c r="F11" s="184" t="s">
        <v>22</v>
      </c>
      <c r="G11" s="61"/>
      <c r="H11" s="55"/>
      <c r="J11" s="104" t="s">
        <v>2</v>
      </c>
      <c r="K11" s="232">
        <f>IFERROR(VLOOKUP($K$6,'Regions'!$B$2:$BT$575,29,FALSE),0)</f>
        <v>0</v>
      </c>
      <c r="L11" s="232">
        <f>IFERROR(VLOOKUP($L$6,'Regions'!$B$2:$BT$575,29,FALSE),0)</f>
        <v>0</v>
      </c>
      <c r="N11" s="184" t="s">
        <v>22</v>
      </c>
      <c r="O11" s="61"/>
      <c r="P11" s="55"/>
    </row>
    <row r="12" spans="2:16" x14ac:dyDescent="0.25">
      <c r="B12" s="104" t="s">
        <v>3</v>
      </c>
      <c r="C12" s="232">
        <f>IFERROR(VLOOKUP($C$6,'Regions'!$B$2:$BT$575,22,FALSE),0)</f>
        <v>0</v>
      </c>
      <c r="D12" s="232">
        <f>IFERROR(VLOOKUP($D$6,'Regions'!$B$2:$BT$575,22,FALSE),0)</f>
        <v>0</v>
      </c>
      <c r="H12" s="56"/>
      <c r="J12" s="104" t="s">
        <v>3</v>
      </c>
      <c r="K12" s="232">
        <f>IFERROR(VLOOKUP($K$6,'Regions'!$B$2:$BT$575,30,FALSE),0)</f>
        <v>0</v>
      </c>
      <c r="L12" s="232">
        <f>IFERROR(VLOOKUP($L$6,'Regions'!$B$2:$BT$575,30,FALSE),0)</f>
        <v>0</v>
      </c>
      <c r="P12" s="56"/>
    </row>
    <row r="13" spans="2:16" x14ac:dyDescent="0.25">
      <c r="B13" s="59" t="s">
        <v>4</v>
      </c>
      <c r="C13" s="232">
        <f>IFERROR(VLOOKUP($C$6,'Regions'!$B$2:$BT$575,23,FALSE),0)</f>
        <v>0</v>
      </c>
      <c r="D13" s="232">
        <f>IFERROR(VLOOKUP($D$6,'Regions'!$B$2:$BT$575,23,FALSE),0)</f>
        <v>0</v>
      </c>
      <c r="H13" s="56"/>
      <c r="J13" s="59" t="s">
        <v>4</v>
      </c>
      <c r="K13" s="232">
        <f>IFERROR(VLOOKUP($K$6,'Regions'!$B$2:$BT$575,31,FALSE),0)</f>
        <v>0</v>
      </c>
      <c r="L13" s="232">
        <f>IFERROR(VLOOKUP($L$6,'Regions'!$B$2:$BT$575,31,FALSE),0)</f>
        <v>0</v>
      </c>
      <c r="P13" s="56"/>
    </row>
    <row r="14" spans="2:16" x14ac:dyDescent="0.25">
      <c r="B14" s="59" t="s">
        <v>6</v>
      </c>
      <c r="C14" s="232">
        <f>IFERROR(VLOOKUP($C$6,'Regions'!$B$2:$BT$575,24,FALSE),0)</f>
        <v>0</v>
      </c>
      <c r="D14" s="232">
        <f>IFERROR(VLOOKUP($D$6,'Regions'!$B$2:$BT$575,24,FALSE),0)</f>
        <v>0</v>
      </c>
      <c r="G14" s="168" t="s">
        <v>30</v>
      </c>
      <c r="H14" s="107">
        <v>1</v>
      </c>
      <c r="J14" s="59" t="s">
        <v>6</v>
      </c>
      <c r="K14" s="232">
        <f>IFERROR(VLOOKUP($K$6,'Regions'!$B$2:$BT$575,32,FALSE),0)</f>
        <v>0</v>
      </c>
      <c r="L14" s="232">
        <f>IFERROR(VLOOKUP($L$6,'Regions'!$B$2:$BT$575,32,FALSE),0)</f>
        <v>0</v>
      </c>
      <c r="O14" s="168" t="s">
        <v>30</v>
      </c>
      <c r="P14" s="105">
        <v>1</v>
      </c>
    </row>
    <row r="15" spans="2:16" ht="15.75" thickBot="1" x14ac:dyDescent="0.3">
      <c r="B15" s="108" t="s">
        <v>7</v>
      </c>
      <c r="C15" s="233">
        <f>IFERROR(VLOOKUP($C$6,'Regions'!$B$2:$BT$575,25,FALSE),0)</f>
        <v>0</v>
      </c>
      <c r="D15" s="233">
        <f>IFERROR(VLOOKUP($D$6,'Regions'!$B$2:$BT$575,25,FALSE),0)</f>
        <v>0</v>
      </c>
      <c r="E15" s="62"/>
      <c r="F15" s="62"/>
      <c r="G15" s="169" t="s">
        <v>31</v>
      </c>
      <c r="H15" s="57">
        <v>0</v>
      </c>
      <c r="J15" s="108" t="s">
        <v>7</v>
      </c>
      <c r="K15" s="233">
        <f>IFERROR(VLOOKUP($K$6,'Regions'!$B$2:$BT$575,33,FALSE),0)</f>
        <v>0</v>
      </c>
      <c r="L15" s="233">
        <f>IFERROR(VLOOKUP($L$6,'Regions'!$B$2:$BT$575,33,FALSE),0)</f>
        <v>0</v>
      </c>
      <c r="M15" s="62"/>
      <c r="N15" s="62"/>
      <c r="O15" s="169" t="s">
        <v>31</v>
      </c>
      <c r="P15" s="57">
        <v>0</v>
      </c>
    </row>
    <row r="17" spans="2:16" ht="15.75" thickBot="1" x14ac:dyDescent="0.3"/>
    <row r="18" spans="2:16" ht="21.75" thickBot="1" x14ac:dyDescent="0.3">
      <c r="B18" s="242" t="s">
        <v>29</v>
      </c>
      <c r="C18" s="243"/>
      <c r="D18" s="243"/>
      <c r="E18" s="243"/>
      <c r="F18" s="243"/>
      <c r="G18" s="243"/>
      <c r="H18" s="244"/>
      <c r="J18" s="248" t="s">
        <v>9</v>
      </c>
      <c r="K18" s="249"/>
      <c r="L18" s="249"/>
      <c r="M18" s="249"/>
      <c r="N18" s="249"/>
      <c r="O18" s="249"/>
      <c r="P18" s="250"/>
    </row>
    <row r="19" spans="2:16" ht="15.75" thickBot="1" x14ac:dyDescent="0.3">
      <c r="B19" s="49"/>
      <c r="C19" s="228"/>
      <c r="D19" s="228"/>
      <c r="G19" s="63">
        <f>C19</f>
        <v>0</v>
      </c>
      <c r="H19" s="192">
        <f>D19</f>
        <v>0</v>
      </c>
      <c r="J19" s="49"/>
      <c r="K19" s="228"/>
      <c r="L19" s="228"/>
      <c r="O19" s="63">
        <f>K19</f>
        <v>0</v>
      </c>
      <c r="P19" s="192">
        <f>L19</f>
        <v>0</v>
      </c>
    </row>
    <row r="20" spans="2:16" ht="24" customHeight="1" thickBot="1" x14ac:dyDescent="0.3">
      <c r="B20" s="49"/>
      <c r="C20" s="230" t="s">
        <v>854</v>
      </c>
      <c r="D20" s="229" t="s">
        <v>854</v>
      </c>
      <c r="G20" s="63"/>
      <c r="H20" s="192"/>
      <c r="J20" s="49"/>
      <c r="K20" s="230" t="s">
        <v>854</v>
      </c>
      <c r="L20" s="229" t="s">
        <v>854</v>
      </c>
      <c r="O20" s="63"/>
      <c r="P20" s="192"/>
    </row>
    <row r="21" spans="2:16" ht="15.75" thickBot="1" x14ac:dyDescent="0.3">
      <c r="B21" s="63" t="s">
        <v>20</v>
      </c>
      <c r="C21" s="110" t="s">
        <v>22</v>
      </c>
      <c r="D21" s="64" t="s">
        <v>22</v>
      </c>
      <c r="F21" s="182" t="s">
        <v>24</v>
      </c>
      <c r="G21" s="193">
        <f>(100+$G$22+$G$23+$G$24)-G25</f>
        <v>100</v>
      </c>
      <c r="H21" s="194">
        <f>(100+$H$22+$H$23+$H$24)-H25</f>
        <v>100</v>
      </c>
      <c r="J21" s="63" t="s">
        <v>20</v>
      </c>
      <c r="K21" s="110" t="s">
        <v>22</v>
      </c>
      <c r="L21" s="64" t="s">
        <v>22</v>
      </c>
      <c r="N21" s="182" t="s">
        <v>24</v>
      </c>
      <c r="O21" s="193">
        <f>(100+$O$22+$O$23+$O$24)-O25</f>
        <v>100</v>
      </c>
      <c r="P21" s="194">
        <f>(100+$P$22+$P$23+$P$24)-P25</f>
        <v>100</v>
      </c>
    </row>
    <row r="22" spans="2:16" x14ac:dyDescent="0.25">
      <c r="B22" s="59" t="s">
        <v>23</v>
      </c>
      <c r="C22" s="232">
        <f>IFERROR(VLOOKUP($C$20,'Regions'!$B$2:$BT$575,10,FALSE),0)</f>
        <v>0</v>
      </c>
      <c r="D22" s="232">
        <f>IFERROR(VLOOKUP($D$20,'Regions'!$B$2:$BT$575,10,FALSE),0)</f>
        <v>0</v>
      </c>
      <c r="F22" s="183" t="s">
        <v>25</v>
      </c>
      <c r="G22" s="234">
        <f>IFERROR(VLOOKUP($C$19,'Countries'!$A$2:$AL$75,8,FALSE)*100,0)</f>
        <v>0</v>
      </c>
      <c r="H22" s="235">
        <f>IFERROR(VLOOKUP($D$19,'Countries'!$A$2:$AL$75,8,FALSE)*100,0)</f>
        <v>0</v>
      </c>
      <c r="J22" s="59" t="s">
        <v>23</v>
      </c>
      <c r="K22" s="232">
        <f>IFERROR(VLOOKUP($K$20,'Regions'!$B$2:$BT$575,2,FALSE),0)</f>
        <v>0</v>
      </c>
      <c r="L22" s="232">
        <f>IFERROR(VLOOKUP($L$20,'Regions'!$B$2:$BT$575,2,FALSE),0)</f>
        <v>0</v>
      </c>
      <c r="N22" s="183" t="s">
        <v>25</v>
      </c>
      <c r="O22" s="234">
        <f>IFERROR(VLOOKUP($K$19,'Countries'!$A$2:$AL$75,7,FALSE)*100,0)</f>
        <v>0</v>
      </c>
      <c r="P22" s="238">
        <f>IFERROR(VLOOKUP($L$19,'Countries'!$A$2:$AL$75,7,FALSE)*100,0)</f>
        <v>0</v>
      </c>
    </row>
    <row r="23" spans="2:16" x14ac:dyDescent="0.25">
      <c r="B23" s="60" t="s">
        <v>0</v>
      </c>
      <c r="C23" s="232">
        <f>IFERROR(VLOOKUP($C$20,'Regions'!$B$2:$BT$575,11,FALSE),0)</f>
        <v>0</v>
      </c>
      <c r="D23" s="232">
        <f>IFERROR(VLOOKUP($D$20,'Regions'!$B$2:$BT$575,11,FALSE),0)</f>
        <v>0</v>
      </c>
      <c r="F23" s="183" t="s">
        <v>26</v>
      </c>
      <c r="G23" s="234">
        <f>IFERROR(VLOOKUP($C$20,'Regions'!$B$2:$BT$575,67,FALSE),0)</f>
        <v>0</v>
      </c>
      <c r="H23" s="235">
        <f>IFERROR(VLOOKUP($D$20,'Regions'!$B$2:$BT$575,67,FALSE),0)</f>
        <v>0</v>
      </c>
      <c r="J23" s="60" t="s">
        <v>0</v>
      </c>
      <c r="K23" s="232">
        <f>IFERROR(VLOOKUP($K$20,'Regions'!$B$2:$BT$575,3,FALSE),0)</f>
        <v>0</v>
      </c>
      <c r="L23" s="232">
        <f>IFERROR(VLOOKUP($L$20,'Regions'!$B$2:$BT$575,3,FALSE),0)</f>
        <v>0</v>
      </c>
      <c r="N23" s="183" t="s">
        <v>26</v>
      </c>
      <c r="O23" s="234">
        <f>IFERROR(VLOOKUP($K$20,'Regions'!$B$2:$BT$575,66,FALSE),0)</f>
        <v>0</v>
      </c>
      <c r="P23" s="235">
        <f>IFERROR(VLOOKUP($L$20,'Regions'!$B$2:$BT$575,66,FALSE),0)</f>
        <v>0</v>
      </c>
    </row>
    <row r="24" spans="2:16" x14ac:dyDescent="0.25">
      <c r="B24" s="60" t="s">
        <v>1</v>
      </c>
      <c r="C24" s="232">
        <f>IFERROR(VLOOKUP($C$20,'Regions'!$B$2:$BT$575,12,FALSE),0)</f>
        <v>0</v>
      </c>
      <c r="D24" s="232">
        <f>IFERROR(VLOOKUP($D$20,'Regions'!$B$2:$BT$575,12,FALSE),0)</f>
        <v>0</v>
      </c>
      <c r="F24" s="183" t="s">
        <v>5</v>
      </c>
      <c r="G24" s="220">
        <f>IF('General information'!$I$2=1,20,IF('General information'!$I$2=2,26,0))</f>
        <v>0</v>
      </c>
      <c r="H24" s="221">
        <f>IF('General information'!$I$2=1,20,IF('General information'!$I$2=2,26,0))</f>
        <v>0</v>
      </c>
      <c r="J24" s="60" t="s">
        <v>1</v>
      </c>
      <c r="K24" s="232">
        <f>IFERROR(VLOOKUP($K$20,'Regions'!$B$2:$BT$575,4,FALSE),0)</f>
        <v>0</v>
      </c>
      <c r="L24" s="232">
        <f>IFERROR(VLOOKUP($L$20,'Regions'!$B$2:$BT$575,4,FALSE),0)</f>
        <v>0</v>
      </c>
      <c r="N24" s="183" t="s">
        <v>5</v>
      </c>
      <c r="O24" s="220">
        <f>IF('General information'!$I$2=1,20,IF('General information'!$I$2=2,26,0))</f>
        <v>0</v>
      </c>
      <c r="P24" s="221">
        <f>IF('General information'!$I$2=1,20,IF('General information'!$I$2=2,26,0))</f>
        <v>0</v>
      </c>
    </row>
    <row r="25" spans="2:16" ht="15.75" thickBot="1" x14ac:dyDescent="0.3">
      <c r="B25" s="60" t="s">
        <v>2</v>
      </c>
      <c r="C25" s="232">
        <f>IFERROR(VLOOKUP($C$20,'Regions'!$B$2:$BT$575,13,FALSE),0)</f>
        <v>0</v>
      </c>
      <c r="D25" s="232">
        <f>IFERROR(VLOOKUP($D$20,'Regions'!$B$2:$BT$575,13,FALSE),0)</f>
        <v>0</v>
      </c>
      <c r="F25" s="184" t="s">
        <v>22</v>
      </c>
      <c r="G25" s="61"/>
      <c r="H25" s="55"/>
      <c r="J25" s="60" t="s">
        <v>2</v>
      </c>
      <c r="K25" s="232">
        <f>IFERROR(VLOOKUP($K$20,'Regions'!$B$2:$BT$575,5,FALSE),0)</f>
        <v>0</v>
      </c>
      <c r="L25" s="232">
        <f>IFERROR(VLOOKUP($L$20,'Regions'!$B$2:$BT$575,5,FALSE),0)</f>
        <v>0</v>
      </c>
      <c r="N25" s="184" t="s">
        <v>22</v>
      </c>
      <c r="O25" s="61"/>
      <c r="P25" s="55"/>
    </row>
    <row r="26" spans="2:16" x14ac:dyDescent="0.25">
      <c r="B26" s="60" t="s">
        <v>3</v>
      </c>
      <c r="C26" s="232">
        <f>IFERROR(VLOOKUP($C$20,'Regions'!$B$2:$BT$575,14,FALSE),0)</f>
        <v>0</v>
      </c>
      <c r="D26" s="232">
        <f>IFERROR(VLOOKUP($D$20,'Regions'!$B$2:$BT$575,14,FALSE),0)</f>
        <v>0</v>
      </c>
      <c r="H26" s="56"/>
      <c r="J26" s="60" t="s">
        <v>3</v>
      </c>
      <c r="K26" s="232">
        <f>IFERROR(VLOOKUP($K$20,'Regions'!$B$2:$BT$575,6,FALSE),0)</f>
        <v>0</v>
      </c>
      <c r="L26" s="232">
        <f>IFERROR(VLOOKUP($L$20,'Regions'!$B$2:$BT$575,6,FALSE),0)</f>
        <v>0</v>
      </c>
      <c r="P26" s="56"/>
    </row>
    <row r="27" spans="2:16" x14ac:dyDescent="0.25">
      <c r="B27" s="60" t="s">
        <v>4</v>
      </c>
      <c r="C27" s="232">
        <f>IFERROR(VLOOKUP($C$20,'Regions'!$B$2:$BT$575,15,FALSE),0)</f>
        <v>0</v>
      </c>
      <c r="D27" s="232">
        <f>IFERROR(VLOOKUP($D$20,'Regions'!$B$2:$BT$575,15,FALSE),0)</f>
        <v>0</v>
      </c>
      <c r="H27" s="56"/>
      <c r="J27" s="60" t="s">
        <v>4</v>
      </c>
      <c r="K27" s="232">
        <f>IFERROR(VLOOKUP($K$20,'Regions'!$B$2:$BT$575,7,FALSE),0)</f>
        <v>0</v>
      </c>
      <c r="L27" s="232">
        <f>IFERROR(VLOOKUP($L$20,'Regions'!$B$2:$BT$575,7,FALSE),0)</f>
        <v>0</v>
      </c>
      <c r="P27" s="56"/>
    </row>
    <row r="28" spans="2:16" x14ac:dyDescent="0.25">
      <c r="B28" s="60" t="s">
        <v>6</v>
      </c>
      <c r="C28" s="232">
        <f>IFERROR(VLOOKUP($C$20,'Regions'!$B$2:$BT$575,16,FALSE),0)</f>
        <v>0</v>
      </c>
      <c r="D28" s="232">
        <f>IFERROR(VLOOKUP($D$20,'Regions'!$B$2:$BT$575,16,FALSE),0)</f>
        <v>0</v>
      </c>
      <c r="H28" s="56"/>
      <c r="J28" s="60" t="s">
        <v>6</v>
      </c>
      <c r="K28" s="232">
        <f>IFERROR(VLOOKUP($K$20,'Regions'!$B$2:$BT$575,8,FALSE),0)</f>
        <v>0</v>
      </c>
      <c r="L28" s="232">
        <f>IFERROR(VLOOKUP($L$20,'Regions'!$B$2:$BT$575,8,FALSE),0)</f>
        <v>0</v>
      </c>
      <c r="P28" s="56"/>
    </row>
    <row r="29" spans="2:16" x14ac:dyDescent="0.25">
      <c r="B29" s="60" t="s">
        <v>7</v>
      </c>
      <c r="C29" s="232">
        <f>IFERROR(VLOOKUP($C$20,'Regions'!$B$2:$BT$575,17,FALSE),0)</f>
        <v>0</v>
      </c>
      <c r="D29" s="232">
        <f>IFERROR(VLOOKUP($D$20,'Regions'!$B$2:$BT$575,17,FALSE),0)</f>
        <v>0</v>
      </c>
      <c r="H29" s="56"/>
      <c r="J29" s="60" t="s">
        <v>7</v>
      </c>
      <c r="K29" s="232">
        <f>IFERROR(VLOOKUP($K$20,'Regions'!$B$2:$BT$575,9,FALSE),0)</f>
        <v>0</v>
      </c>
      <c r="L29" s="232">
        <f>IFERROR(VLOOKUP($L$20,'Regions'!$B$2:$BT$575,9,FALSE),0)</f>
        <v>0</v>
      </c>
      <c r="P29" s="56"/>
    </row>
    <row r="30" spans="2:16" ht="15.75" thickBot="1" x14ac:dyDescent="0.3">
      <c r="B30" s="79"/>
      <c r="H30" s="56"/>
      <c r="J30" s="79"/>
      <c r="P30" s="56"/>
    </row>
    <row r="31" spans="2:16" ht="15.75" thickBot="1" x14ac:dyDescent="0.3">
      <c r="B31" s="79"/>
      <c r="C31" s="188" t="s">
        <v>17</v>
      </c>
      <c r="D31" s="175" t="s">
        <v>32</v>
      </c>
      <c r="E31" s="189" t="s">
        <v>33</v>
      </c>
      <c r="H31" s="56"/>
      <c r="J31" s="79"/>
      <c r="K31" s="188" t="s">
        <v>17</v>
      </c>
      <c r="L31" s="175" t="s">
        <v>32</v>
      </c>
      <c r="M31" s="189" t="s">
        <v>33</v>
      </c>
      <c r="P31" s="56"/>
    </row>
    <row r="32" spans="2:16" ht="15.75" thickBot="1" x14ac:dyDescent="0.3">
      <c r="B32" s="165">
        <f>C19</f>
        <v>0</v>
      </c>
      <c r="C32" s="232">
        <f>IFERROR(VLOOKUP($C$19,'Countries'!$A$2:$AL$75,38,FALSE),0)</f>
        <v>0</v>
      </c>
      <c r="D32" s="232">
        <f>IFERROR(VLOOKUP($C$19,'Countries'!$A$2:$AL$75,14,FALSE)*100,0)</f>
        <v>0</v>
      </c>
      <c r="E32" s="222">
        <f>C32*D32%</f>
        <v>0</v>
      </c>
      <c r="H32" s="56"/>
      <c r="J32" s="165">
        <f>K19</f>
        <v>0</v>
      </c>
      <c r="K32" s="232">
        <f>IFERROR(VLOOKUP($K$19,'Countries'!$A$2:$AL$75,38,FALSE),0)</f>
        <v>0</v>
      </c>
      <c r="L32" s="232">
        <f>IFERROR(VLOOKUP($K$19,'Countries'!$A$2:$AL$75,11,FALSE)*100,0)</f>
        <v>0</v>
      </c>
      <c r="M32" s="222">
        <f>K32*L32%</f>
        <v>0</v>
      </c>
      <c r="P32" s="56"/>
    </row>
    <row r="33" spans="2:16" x14ac:dyDescent="0.25">
      <c r="B33" s="166">
        <f>D19</f>
        <v>0</v>
      </c>
      <c r="C33" s="232">
        <f>IFERROR(VLOOKUP($D$19,'Countries'!$A$2:$AL$75,38,FALSE),0)</f>
        <v>0</v>
      </c>
      <c r="D33" s="232">
        <f>IFERROR(VLOOKUP($D$19,'Countries'!$A$2:$AL$75,14,FALSE)*100,0)</f>
        <v>0</v>
      </c>
      <c r="E33" s="222">
        <f>C33*D33%</f>
        <v>0</v>
      </c>
      <c r="G33" s="190" t="s">
        <v>30</v>
      </c>
      <c r="H33" s="107">
        <v>1</v>
      </c>
      <c r="J33" s="166">
        <f>L19</f>
        <v>0</v>
      </c>
      <c r="K33" s="232">
        <f>IFERROR(VLOOKUP($L$19,'Countries'!$A$2:$AL$75,38,FALSE),0)</f>
        <v>0</v>
      </c>
      <c r="L33" s="232">
        <f>IFERROR(VLOOKUP($L$19,'Countries'!$A$2:$AL$75,11,FALSE)*100,0)</f>
        <v>0</v>
      </c>
      <c r="M33" s="222">
        <f>K33*L33%</f>
        <v>0</v>
      </c>
      <c r="O33" s="190" t="s">
        <v>30</v>
      </c>
      <c r="P33" s="149">
        <v>1</v>
      </c>
    </row>
    <row r="34" spans="2:16" ht="15.75" thickBot="1" x14ac:dyDescent="0.3">
      <c r="B34" s="167" t="s">
        <v>21</v>
      </c>
      <c r="C34" s="233">
        <f>IFERROR(VLOOKUP($C$1,'Countries'!$A$2:$AL$75,38,FALSE),0)</f>
        <v>0</v>
      </c>
      <c r="D34" s="233">
        <f>IFERROR(VLOOKUP($C$1,'Countries'!$A$2:$AL$75,14,FALSE)*100,0)</f>
        <v>0</v>
      </c>
      <c r="E34" s="223">
        <f>C34*D34%</f>
        <v>0</v>
      </c>
      <c r="F34" s="62"/>
      <c r="G34" s="191" t="s">
        <v>31</v>
      </c>
      <c r="H34" s="57">
        <v>0</v>
      </c>
      <c r="J34" s="167" t="s">
        <v>21</v>
      </c>
      <c r="K34" s="233">
        <f>IFERROR(VLOOKUP($C$1,'Countries'!$A$2:$AL$75,38,FALSE),0)</f>
        <v>0</v>
      </c>
      <c r="L34" s="233">
        <f>IFERROR(VLOOKUP($C$1,'Countries'!$A$2:$AL$75,11,FALSE)*100,0)</f>
        <v>0</v>
      </c>
      <c r="M34" s="223">
        <f>K34*L34%</f>
        <v>0</v>
      </c>
      <c r="N34" s="62"/>
      <c r="O34" s="191" t="s">
        <v>31</v>
      </c>
      <c r="P34" s="57">
        <v>0</v>
      </c>
    </row>
    <row r="35" spans="2:16" ht="15.75" thickBot="1" x14ac:dyDescent="0.3"/>
    <row r="36" spans="2:16" ht="15.75" thickBot="1" x14ac:dyDescent="0.3">
      <c r="B36" s="224" t="s">
        <v>175</v>
      </c>
    </row>
    <row r="37" spans="2:16" ht="15.75" thickBot="1" x14ac:dyDescent="0.3">
      <c r="B37" s="225"/>
    </row>
  </sheetData>
  <mergeCells count="4">
    <mergeCell ref="B4:H4"/>
    <mergeCell ref="B18:H18"/>
    <mergeCell ref="J4:P4"/>
    <mergeCell ref="J18:P18"/>
  </mergeCells>
  <pageMargins left="0.511811024" right="0.511811024" top="0.78740157499999996" bottom="0.78740157499999996" header="0.31496062000000002" footer="0.31496062000000002"/>
  <pageSetup paperSize="9" orientation="portrait" horizontalDpi="1200" verticalDpi="1200" r:id="rId1"/>
  <ignoredErrors>
    <ignoredError sqref="E32:E34 M33:M34 B16:P17 B23:B24 E24 E22:E23 I23:J23 B10:B13 E10:H10 B14:B15 I14:J14 E15:F15 E12:J12 E11 I11:J11 E21 M21 B19 E19:F19 I19:J19 M19:N19 I22 O21:P21 G21:I21 O10:P10 O24:P24 G24:J24 C18:I18 K18:P18 E14:F14 I10:J10 I15:J15 M15:N15 M14:N14 E13:J13 M13:P13 M12:P12 M11 M10 M22 M23 M24" unlockedFormula="1"/>
  </ignoredErrors>
  <drawing r:id="rId2"/>
  <legacyDrawing r:id="rId3"/>
  <controls>
    <mc:AlternateContent xmlns:mc="http://schemas.openxmlformats.org/markup-compatibility/2006">
      <mc:Choice Requires="x14">
        <control shapeId="7178" r:id="rId4" name="ComboBox1">
          <controlPr defaultSize="0" autoLine="0" autoPict="0" linkedCell="C6" listFillRange="RegionsHouse1" r:id="rId5">
            <anchor moveWithCells="1">
              <from>
                <xdr:col>2</xdr:col>
                <xdr:colOff>38100</xdr:colOff>
                <xdr:row>5</xdr:row>
                <xdr:rowOff>0</xdr:rowOff>
              </from>
              <to>
                <xdr:col>3</xdr:col>
                <xdr:colOff>9525</xdr:colOff>
                <xdr:row>5</xdr:row>
                <xdr:rowOff>285750</xdr:rowOff>
              </to>
            </anchor>
          </controlPr>
        </control>
      </mc:Choice>
      <mc:Fallback>
        <control shapeId="7178" r:id="rId4" name="ComboBox1"/>
      </mc:Fallback>
    </mc:AlternateContent>
    <mc:AlternateContent xmlns:mc="http://schemas.openxmlformats.org/markup-compatibility/2006">
      <mc:Choice Requires="x14">
        <control shapeId="7179" r:id="rId6" name="ComboBox2">
          <controlPr defaultSize="0" autoLine="0" autoPict="0" linkedCell="D6" listFillRange="RegionsHouse2" r:id="rId7">
            <anchor moveWithCells="1">
              <from>
                <xdr:col>3</xdr:col>
                <xdr:colOff>38100</xdr:colOff>
                <xdr:row>5</xdr:row>
                <xdr:rowOff>0</xdr:rowOff>
              </from>
              <to>
                <xdr:col>3</xdr:col>
                <xdr:colOff>1371600</xdr:colOff>
                <xdr:row>5</xdr:row>
                <xdr:rowOff>285750</xdr:rowOff>
              </to>
            </anchor>
          </controlPr>
        </control>
      </mc:Choice>
      <mc:Fallback>
        <control shapeId="7179" r:id="rId6" name="ComboBox2"/>
      </mc:Fallback>
    </mc:AlternateContent>
    <mc:AlternateContent xmlns:mc="http://schemas.openxmlformats.org/markup-compatibility/2006">
      <mc:Choice Requires="x14">
        <control shapeId="7180" r:id="rId8" name="ComboBox3">
          <controlPr defaultSize="0" autoLine="0" autoPict="0" linkedCell="C20" listFillRange="RegionsWeapons1" r:id="rId5">
            <anchor moveWithCells="1">
              <from>
                <xdr:col>2</xdr:col>
                <xdr:colOff>38100</xdr:colOff>
                <xdr:row>19</xdr:row>
                <xdr:rowOff>0</xdr:rowOff>
              </from>
              <to>
                <xdr:col>3</xdr:col>
                <xdr:colOff>9525</xdr:colOff>
                <xdr:row>19</xdr:row>
                <xdr:rowOff>285750</xdr:rowOff>
              </to>
            </anchor>
          </controlPr>
        </control>
      </mc:Choice>
      <mc:Fallback>
        <control shapeId="7180" r:id="rId8" name="ComboBox3"/>
      </mc:Fallback>
    </mc:AlternateContent>
    <mc:AlternateContent xmlns:mc="http://schemas.openxmlformats.org/markup-compatibility/2006">
      <mc:Choice Requires="x14">
        <control shapeId="7181" r:id="rId9" name="ComboBox4">
          <controlPr defaultSize="0" autoLine="0" autoPict="0" linkedCell="D20" listFillRange="RegionsWeapons2" r:id="rId7">
            <anchor moveWithCells="1">
              <from>
                <xdr:col>3</xdr:col>
                <xdr:colOff>38100</xdr:colOff>
                <xdr:row>19</xdr:row>
                <xdr:rowOff>0</xdr:rowOff>
              </from>
              <to>
                <xdr:col>3</xdr:col>
                <xdr:colOff>1371600</xdr:colOff>
                <xdr:row>19</xdr:row>
                <xdr:rowOff>285750</xdr:rowOff>
              </to>
            </anchor>
          </controlPr>
        </control>
      </mc:Choice>
      <mc:Fallback>
        <control shapeId="7181" r:id="rId9" name="ComboBox4"/>
      </mc:Fallback>
    </mc:AlternateContent>
    <mc:AlternateContent xmlns:mc="http://schemas.openxmlformats.org/markup-compatibility/2006">
      <mc:Choice Requires="x14">
        <control shapeId="7184" r:id="rId10" name="ComboBox5">
          <controlPr defaultSize="0" autoLine="0" linkedCell="K6" listFillRange="RegionsAirplanes1" r:id="rId5">
            <anchor moveWithCells="1">
              <from>
                <xdr:col>10</xdr:col>
                <xdr:colOff>38100</xdr:colOff>
                <xdr:row>4</xdr:row>
                <xdr:rowOff>190500</xdr:rowOff>
              </from>
              <to>
                <xdr:col>11</xdr:col>
                <xdr:colOff>9525</xdr:colOff>
                <xdr:row>5</xdr:row>
                <xdr:rowOff>276225</xdr:rowOff>
              </to>
            </anchor>
          </controlPr>
        </control>
      </mc:Choice>
      <mc:Fallback>
        <control shapeId="7184" r:id="rId10" name="ComboBox5"/>
      </mc:Fallback>
    </mc:AlternateContent>
    <mc:AlternateContent xmlns:mc="http://schemas.openxmlformats.org/markup-compatibility/2006">
      <mc:Choice Requires="x14">
        <control shapeId="7185" r:id="rId11" name="ComboBox6">
          <controlPr defaultSize="0" autoLine="0" linkedCell="L6" listFillRange="RegionsAirplanes2" r:id="rId7">
            <anchor moveWithCells="1">
              <from>
                <xdr:col>11</xdr:col>
                <xdr:colOff>38100</xdr:colOff>
                <xdr:row>4</xdr:row>
                <xdr:rowOff>190500</xdr:rowOff>
              </from>
              <to>
                <xdr:col>11</xdr:col>
                <xdr:colOff>1371600</xdr:colOff>
                <xdr:row>5</xdr:row>
                <xdr:rowOff>276225</xdr:rowOff>
              </to>
            </anchor>
          </controlPr>
        </control>
      </mc:Choice>
      <mc:Fallback>
        <control shapeId="7185" r:id="rId11" name="ComboBox6"/>
      </mc:Fallback>
    </mc:AlternateContent>
    <mc:AlternateContent xmlns:mc="http://schemas.openxmlformats.org/markup-compatibility/2006">
      <mc:Choice Requires="x14">
        <control shapeId="7186" r:id="rId12" name="ComboBox7">
          <controlPr defaultSize="0" autoLine="0" linkedCell="K20" listFillRange="RegionsFood1" r:id="rId5">
            <anchor moveWithCells="1">
              <from>
                <xdr:col>10</xdr:col>
                <xdr:colOff>38100</xdr:colOff>
                <xdr:row>18</xdr:row>
                <xdr:rowOff>190500</xdr:rowOff>
              </from>
              <to>
                <xdr:col>11</xdr:col>
                <xdr:colOff>9525</xdr:colOff>
                <xdr:row>19</xdr:row>
                <xdr:rowOff>276225</xdr:rowOff>
              </to>
            </anchor>
          </controlPr>
        </control>
      </mc:Choice>
      <mc:Fallback>
        <control shapeId="7186" r:id="rId12" name="ComboBox7"/>
      </mc:Fallback>
    </mc:AlternateContent>
    <mc:AlternateContent xmlns:mc="http://schemas.openxmlformats.org/markup-compatibility/2006">
      <mc:Choice Requires="x14">
        <control shapeId="7187" r:id="rId13" name="ComboBox8">
          <controlPr defaultSize="0" autoLine="0" linkedCell="L20" listFillRange="RegionsFood2" r:id="rId7">
            <anchor moveWithCells="1">
              <from>
                <xdr:col>11</xdr:col>
                <xdr:colOff>38100</xdr:colOff>
                <xdr:row>18</xdr:row>
                <xdr:rowOff>190500</xdr:rowOff>
              </from>
              <to>
                <xdr:col>11</xdr:col>
                <xdr:colOff>1371600</xdr:colOff>
                <xdr:row>19</xdr:row>
                <xdr:rowOff>276225</xdr:rowOff>
              </to>
            </anchor>
          </controlPr>
        </control>
      </mc:Choice>
      <mc:Fallback>
        <control shapeId="7187" r:id="rId13" name="ComboBox8"/>
      </mc:Fallback>
    </mc:AlternateContent>
  </controls>
  <extLst>
    <ext xmlns:x14="http://schemas.microsoft.com/office/spreadsheetml/2009/9/main" uri="{CCE6A557-97BC-4b89-ADB6-D9C93CAAB3DF}">
      <x14:dataValidations xmlns:xm="http://schemas.microsoft.com/office/excel/2006/main" disablePrompts="1" count="1">
        <x14:dataValidation type="list" allowBlank="1" showInputMessage="1" showErrorMessage="1" xr:uid="{15F27CBF-EDE3-475F-AF8A-8A966FA0C805}">
          <x14:formula1>
            <xm:f>'Countries'!$A$2:$A$75</xm:f>
          </x14:formula1>
          <xm:sqref>C5:D5 C19:D19 K5:L5 K19:L19 C1</xm:sqref>
        </x14:dataValidation>
      </x14:dataValidations>
    </ext>
  </extLst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21">
    <tabColor theme="9" tint="-0.499984740745262"/>
  </sheetPr>
  <dimension ref="A1:AG40"/>
  <sheetViews>
    <sheetView showGridLines="0" zoomScaleNormal="100" workbookViewId="0">
      <selection activeCell="C7" sqref="C7"/>
    </sheetView>
  </sheetViews>
  <sheetFormatPr defaultColWidth="8.85546875" defaultRowHeight="15" x14ac:dyDescent="0.25"/>
  <cols>
    <col min="1" max="1" width="1" style="51" customWidth="1"/>
    <col min="2" max="2" width="17.85546875" style="51" bestFit="1" customWidth="1"/>
    <col min="3" max="3" width="13.42578125" style="51" bestFit="1" customWidth="1"/>
    <col min="4" max="4" width="11.85546875" style="51" customWidth="1"/>
    <col min="5" max="5" width="15.140625" style="51" bestFit="1" customWidth="1"/>
    <col min="6" max="6" width="13.7109375" style="51" customWidth="1"/>
    <col min="7" max="7" width="13.140625" style="51" customWidth="1"/>
    <col min="8" max="8" width="16.140625" style="51" hidden="1" customWidth="1"/>
    <col min="9" max="9" width="14.28515625" style="51" customWidth="1"/>
    <col min="10" max="10" width="13.28515625" style="51" bestFit="1" customWidth="1"/>
    <col min="11" max="11" width="19.85546875" style="51" bestFit="1" customWidth="1"/>
    <col min="12" max="13" width="17.140625" style="51" customWidth="1"/>
    <col min="14" max="14" width="15.28515625" style="67" bestFit="1" customWidth="1"/>
    <col min="15" max="15" width="18" style="67" bestFit="1" customWidth="1"/>
    <col min="16" max="16" width="16.140625" style="67" bestFit="1" customWidth="1"/>
    <col min="17" max="17" width="20.5703125" style="67" bestFit="1" customWidth="1"/>
    <col min="18" max="18" width="19" style="67" bestFit="1" customWidth="1"/>
    <col min="19" max="19" width="20.5703125" style="51" bestFit="1" customWidth="1"/>
    <col min="20" max="20" width="12.85546875" style="51" bestFit="1" customWidth="1"/>
    <col min="21" max="21" width="13.28515625" style="51" bestFit="1" customWidth="1"/>
    <col min="22" max="22" width="13.85546875" style="51" bestFit="1" customWidth="1"/>
    <col min="23" max="23" width="19.28515625" style="51" bestFit="1" customWidth="1"/>
    <col min="24" max="24" width="13.42578125" style="51" bestFit="1" customWidth="1"/>
    <col min="25" max="25" width="12.85546875" style="51" bestFit="1" customWidth="1"/>
    <col min="26" max="26" width="10.140625" style="51" bestFit="1" customWidth="1"/>
    <col min="27" max="27" width="6" style="51" bestFit="1" customWidth="1"/>
    <col min="28" max="28" width="9.7109375" style="51" bestFit="1" customWidth="1"/>
    <col min="29" max="29" width="11.42578125" style="51" bestFit="1" customWidth="1"/>
    <col min="30" max="30" width="10.7109375" style="51" bestFit="1" customWidth="1"/>
    <col min="31" max="31" width="13.28515625" style="51" bestFit="1" customWidth="1"/>
    <col min="32" max="32" width="14" style="51" bestFit="1" customWidth="1"/>
    <col min="33" max="16384" width="8.85546875" style="51"/>
  </cols>
  <sheetData>
    <row r="1" spans="1:25" ht="6" customHeight="1" thickBot="1" x14ac:dyDescent="0.3">
      <c r="M1" s="67"/>
    </row>
    <row r="2" spans="1:25" ht="21.75" thickBot="1" x14ac:dyDescent="0.3">
      <c r="B2" s="251" t="s">
        <v>14</v>
      </c>
      <c r="C2" s="252"/>
      <c r="D2" s="252"/>
      <c r="E2" s="252"/>
      <c r="F2" s="252"/>
      <c r="G2" s="252"/>
      <c r="H2" s="252"/>
      <c r="I2" s="252"/>
      <c r="J2" s="252"/>
      <c r="K2" s="252"/>
      <c r="L2" s="252"/>
      <c r="M2" s="252"/>
      <c r="N2" s="252"/>
      <c r="O2" s="252"/>
      <c r="P2" s="252"/>
      <c r="R2" s="51"/>
    </row>
    <row r="3" spans="1:25" x14ac:dyDescent="0.25">
      <c r="B3" s="170" t="s">
        <v>27</v>
      </c>
      <c r="C3" s="257" t="s">
        <v>35</v>
      </c>
      <c r="D3" s="257" t="s">
        <v>36</v>
      </c>
      <c r="E3" s="257" t="s">
        <v>37</v>
      </c>
      <c r="F3" s="259" t="s">
        <v>38</v>
      </c>
      <c r="G3" s="259" t="s">
        <v>39</v>
      </c>
      <c r="H3" s="259" t="s">
        <v>40</v>
      </c>
      <c r="I3" s="263" t="s">
        <v>48</v>
      </c>
      <c r="J3" s="257" t="s">
        <v>41</v>
      </c>
      <c r="K3" s="257" t="s">
        <v>42</v>
      </c>
      <c r="L3" s="257" t="s">
        <v>43</v>
      </c>
      <c r="M3" s="257" t="s">
        <v>44</v>
      </c>
      <c r="N3" s="257" t="s">
        <v>45</v>
      </c>
      <c r="O3" s="257" t="s">
        <v>46</v>
      </c>
      <c r="P3" s="265" t="s">
        <v>47</v>
      </c>
      <c r="R3" s="51"/>
      <c r="Y3" s="67"/>
    </row>
    <row r="4" spans="1:25" ht="15.75" thickBot="1" x14ac:dyDescent="0.3">
      <c r="B4" s="54" t="s">
        <v>34</v>
      </c>
      <c r="C4" s="258"/>
      <c r="D4" s="258"/>
      <c r="E4" s="258"/>
      <c r="F4" s="260"/>
      <c r="G4" s="260"/>
      <c r="H4" s="260"/>
      <c r="I4" s="264"/>
      <c r="J4" s="258"/>
      <c r="K4" s="258"/>
      <c r="L4" s="258"/>
      <c r="M4" s="258"/>
      <c r="N4" s="258"/>
      <c r="O4" s="258"/>
      <c r="P4" s="266"/>
      <c r="R4" s="51"/>
    </row>
    <row r="5" spans="1:25" x14ac:dyDescent="0.25">
      <c r="B5" s="68" t="s">
        <v>0</v>
      </c>
      <c r="C5" s="69"/>
      <c r="D5" s="70">
        <f>C5*(20*((100+'General information'!$G$8+'General information'!$G$9+'General information'!$G$10)-'General information'!$C$9)/100)</f>
        <v>0</v>
      </c>
      <c r="E5" s="70">
        <f>(C5*(20*((100+'General information'!$G$8+'General information'!$G$9+'General information'!$G$10)-'General information'!C9)))/1000</f>
        <v>0</v>
      </c>
      <c r="F5" s="70">
        <f>IF(ISERROR(100/D5),0,100/D5)</f>
        <v>0</v>
      </c>
      <c r="G5" s="70">
        <f>IFERROR(1/F5,0)</f>
        <v>0</v>
      </c>
      <c r="H5" s="70">
        <f>IF((G5*F5)&lt;1,G5*F5*G5,1)*IF(G5&lt;1,1,INT(G5))</f>
        <v>0</v>
      </c>
      <c r="I5" s="70">
        <f>IF(F5=1,C5*'General information'!$C$2,IF(F5&lt;0,(H5)*C5*'General information'!$C$2,(F5*H5)*C5*'General information'!$C$2))</f>
        <v>0</v>
      </c>
      <c r="J5" s="70">
        <f>10*H5</f>
        <v>0</v>
      </c>
      <c r="K5" s="70">
        <f>J5*Houses!$N$24</f>
        <v>0</v>
      </c>
      <c r="L5" s="70">
        <f>IFERROR((I5)/H5+IF(I5=0,0,K5/H5),0)</f>
        <v>0</v>
      </c>
      <c r="M5" s="70">
        <f>L5+IF(L5=0,0,$O$25)</f>
        <v>0</v>
      </c>
      <c r="N5" s="70">
        <f>($N$25-$O$25)*H5</f>
        <v>0</v>
      </c>
      <c r="O5" s="70">
        <f>(N5-(L5*H5))</f>
        <v>0</v>
      </c>
      <c r="P5" s="128">
        <f>IF(D5=0,0,(IF((ISERROR(($N$25-$O$25)/L5)),0,($N$25-$O$25)/L5)-1))</f>
        <v>0</v>
      </c>
      <c r="R5" s="51"/>
      <c r="Y5" s="72"/>
    </row>
    <row r="6" spans="1:25" x14ac:dyDescent="0.25">
      <c r="B6" s="73" t="s">
        <v>1</v>
      </c>
      <c r="C6" s="74"/>
      <c r="D6" s="71">
        <f>C6*(10*((100+'General information'!$G$8+'General information'!$G$9+'General information'!$G$10)-'General information'!$C$10)/100)</f>
        <v>0</v>
      </c>
      <c r="E6" s="70">
        <f>(C6*(20*((100+'General information'!$G$8+'General information'!$G$9+'General information'!$G$10)-'General information'!C10)))/1000</f>
        <v>0</v>
      </c>
      <c r="F6" s="71">
        <f>IF(ISERROR(100/D6),0,100/D6)</f>
        <v>0</v>
      </c>
      <c r="G6" s="71">
        <f>IFERROR(1/F6,0)</f>
        <v>0</v>
      </c>
      <c r="H6" s="71">
        <f>IF((G6*F6)&lt;1,G6*F6*G6,1)*IF(G6&lt;1,1,INT(G6))</f>
        <v>0</v>
      </c>
      <c r="I6" s="71">
        <f>IF(F6=1,C6*'General information'!$C$2,IF(F6&lt;0,(H6)*C6*'General information'!$C$2,(F6*H6)*C6*'General information'!$C$2))</f>
        <v>0</v>
      </c>
      <c r="J6" s="71">
        <f>20*H6</f>
        <v>0</v>
      </c>
      <c r="K6" s="71">
        <f>J6*Houses!$N$24</f>
        <v>0</v>
      </c>
      <c r="L6" s="71">
        <f>IFERROR((I6)/H6+IF(I6=0,0,K6/H6),0)</f>
        <v>0</v>
      </c>
      <c r="M6" s="70">
        <f>L6+IF(L6=0,0,$O$26)</f>
        <v>0</v>
      </c>
      <c r="N6" s="71">
        <f>($N$26-$O$26)*H6</f>
        <v>0</v>
      </c>
      <c r="O6" s="70">
        <f>(N6-(L6*H6))</f>
        <v>0</v>
      </c>
      <c r="P6" s="128">
        <f>IF(D6=0,0,(IF((ISERROR(($N$26-$O$26)/L6)),0,($N$26-$O$26)/L6)-1))</f>
        <v>0</v>
      </c>
      <c r="R6" s="51"/>
      <c r="Y6" s="72"/>
    </row>
    <row r="7" spans="1:25" x14ac:dyDescent="0.25">
      <c r="B7" s="73" t="s">
        <v>2</v>
      </c>
      <c r="C7" s="74"/>
      <c r="D7" s="71">
        <f>C7*(5*((100+'General information'!$G$8+'General information'!$G$9+'General information'!$G$10)-'General information'!$C$11)/100)</f>
        <v>0</v>
      </c>
      <c r="E7" s="70">
        <f>(C7*(20*((100+'General information'!$G$8+'General information'!$G$9+'General information'!$G$10)-'General information'!C11)))/1000</f>
        <v>0</v>
      </c>
      <c r="F7" s="71">
        <f>IF(ISERROR(100/D7),0,100/D7)</f>
        <v>0</v>
      </c>
      <c r="G7" s="71">
        <f>IFERROR(1/F7,0)</f>
        <v>0</v>
      </c>
      <c r="H7" s="71">
        <f>IF((G7*F7)&lt;1,G7*F7*G7,1)*IF(G7&lt;1,1,INT(G7))</f>
        <v>0</v>
      </c>
      <c r="I7" s="71">
        <f>IF(F7=1,C7*'General information'!$C$2,IF(F7&lt;0,(H7)*C7*'General information'!$C$2,(F7*H7)*C7*'General information'!$C$2))</f>
        <v>0</v>
      </c>
      <c r="J7" s="71">
        <f>40*H7</f>
        <v>0</v>
      </c>
      <c r="K7" s="71">
        <f>J7*Houses!$N$24</f>
        <v>0</v>
      </c>
      <c r="L7" s="71">
        <f>IFERROR((I7)/H7+IF(I7=0,0,K7/H7),0)</f>
        <v>0</v>
      </c>
      <c r="M7" s="70">
        <f>L7+IF(L7=0,0,$O$27)</f>
        <v>0</v>
      </c>
      <c r="N7" s="71">
        <f>($N$27-$O$27)*H7</f>
        <v>0</v>
      </c>
      <c r="O7" s="70">
        <f>(N7-(L7*H7))</f>
        <v>0</v>
      </c>
      <c r="P7" s="128">
        <f>IF(D7=0,0,(IF((ISERROR(($N$27-$O$27)/L7)),0,($N$27-$O$27)/L7)-1))</f>
        <v>0</v>
      </c>
      <c r="R7" s="51"/>
      <c r="Y7" s="72"/>
    </row>
    <row r="8" spans="1:25" x14ac:dyDescent="0.25">
      <c r="B8" s="73" t="s">
        <v>3</v>
      </c>
      <c r="C8" s="74"/>
      <c r="D8" s="71">
        <f>C8*(2.5*((100+'General information'!$G$8+'General information'!$G$9+'General information'!$G$10)-'General information'!$C$12)/100)</f>
        <v>0</v>
      </c>
      <c r="E8" s="70">
        <f>(C8*(20*((100+'General information'!$G$8+'General information'!$G$9+'General information'!$G$10)-'General information'!C12)))/1000</f>
        <v>0</v>
      </c>
      <c r="F8" s="71">
        <f>IF(ISERROR(100/D8),0,100/D8)</f>
        <v>0</v>
      </c>
      <c r="G8" s="71">
        <f>IFERROR(1/F8,0)</f>
        <v>0</v>
      </c>
      <c r="H8" s="71">
        <f>IF((G8*F8)&lt;1,G8*F8*G8,1)*IF(G8&lt;1,1,INT(G8))</f>
        <v>0</v>
      </c>
      <c r="I8" s="71">
        <f>IF(F8=1,C8*'General information'!$C$2,IF(F8&lt;0,(H8)*C8*'General information'!$C$2,(F8*H8)*C8*'General information'!$C$2))</f>
        <v>0</v>
      </c>
      <c r="J8" s="71">
        <f>80*H8</f>
        <v>0</v>
      </c>
      <c r="K8" s="71">
        <f>J8*Houses!$N$24</f>
        <v>0</v>
      </c>
      <c r="L8" s="71">
        <f>IFERROR((I8)/H8+IF(I8=0,0,K8/H8),0)</f>
        <v>0</v>
      </c>
      <c r="M8" s="70">
        <f>L8+IF(L8=0,0,$O$28)</f>
        <v>0</v>
      </c>
      <c r="N8" s="71">
        <f>($N$28-$O$28)*H8</f>
        <v>0</v>
      </c>
      <c r="O8" s="70">
        <f>(N8-(L8*H8))</f>
        <v>0</v>
      </c>
      <c r="P8" s="128">
        <f>IF(D8=0,0,(IF((ISERROR(($N$28-$O$28)/L8)),0,($N$28-$O$28)/L8)-1))</f>
        <v>0</v>
      </c>
      <c r="R8" s="51"/>
      <c r="Y8" s="72"/>
    </row>
    <row r="9" spans="1:25" x14ac:dyDescent="0.25">
      <c r="B9" s="73" t="s">
        <v>4</v>
      </c>
      <c r="C9" s="74"/>
      <c r="D9" s="71">
        <f>C9*(1.6666*((100+'General information'!$G$8+'General information'!$G$9+'General information'!$G$10)-'General information'!$C$13)/100)</f>
        <v>0</v>
      </c>
      <c r="E9" s="70">
        <f>(C9*(20*((100+'General information'!$G$8+'General information'!$G$9+'General information'!$G$10)-'General information'!C13)))/1000</f>
        <v>0</v>
      </c>
      <c r="F9" s="71">
        <f>IF(ISERROR(100/D9),0,100/D9)</f>
        <v>0</v>
      </c>
      <c r="G9" s="71">
        <f>IFERROR(1/F9,0)</f>
        <v>0</v>
      </c>
      <c r="H9" s="71">
        <f>IF((G9*F9)&lt;1,G9*F9*G9,1)*IF(G9&lt;1,1,INT(G9))</f>
        <v>0</v>
      </c>
      <c r="I9" s="71">
        <f>IF(F9=1,C9*'General information'!$C$2,IF(F9&lt;0,(H9)*C9*'General information'!$C$2,(F9*H9)*C9*'General information'!$C$2))</f>
        <v>0</v>
      </c>
      <c r="J9" s="71">
        <f>120*H9</f>
        <v>0</v>
      </c>
      <c r="K9" s="71">
        <f>J9*Houses!$N$24</f>
        <v>0</v>
      </c>
      <c r="L9" s="71">
        <f>IFERROR((I9)/H9+IF(I9=0,0,K9/H9),0)</f>
        <v>0</v>
      </c>
      <c r="M9" s="70">
        <f>L9+IF(L9=0,0,$O$29)</f>
        <v>0</v>
      </c>
      <c r="N9" s="71">
        <f>($N$29-$O$29)*H9</f>
        <v>0</v>
      </c>
      <c r="O9" s="70">
        <f>(N9-(L9*H9))</f>
        <v>0</v>
      </c>
      <c r="P9" s="128">
        <f>IF(D9=0,0,(IF((ISERROR(($N$29-$O$29)/L9)),0,($N$29-$O$29)/L9)-1))</f>
        <v>0</v>
      </c>
      <c r="R9" s="51"/>
      <c r="Y9" s="72"/>
    </row>
    <row r="10" spans="1:25" x14ac:dyDescent="0.25">
      <c r="B10" s="139" t="s">
        <v>10</v>
      </c>
      <c r="C10" s="140"/>
      <c r="D10" s="140"/>
      <c r="E10" s="77">
        <f>SUM(E5:E9)</f>
        <v>0</v>
      </c>
      <c r="F10" s="77"/>
      <c r="G10" s="77"/>
      <c r="H10" s="77"/>
      <c r="I10" s="77">
        <f>SUM(I5:I9)</f>
        <v>0</v>
      </c>
      <c r="J10" s="77">
        <f>SUM(J5:J9)</f>
        <v>0</v>
      </c>
      <c r="K10" s="77">
        <f>SUM(K5:K9)</f>
        <v>0</v>
      </c>
      <c r="L10" s="77">
        <f>(L5*H5+L6*H6+L7*H7+L8*H8+L9*H9)</f>
        <v>0</v>
      </c>
      <c r="M10" s="77"/>
      <c r="N10" s="77">
        <f>SUM(N5:N9)</f>
        <v>0</v>
      </c>
      <c r="O10" s="71">
        <f>SUM(O5:O9)</f>
        <v>0</v>
      </c>
      <c r="Q10" s="51"/>
      <c r="R10" s="51"/>
    </row>
    <row r="11" spans="1:25" ht="6" customHeight="1" thickBot="1" x14ac:dyDescent="0.3"/>
    <row r="12" spans="1:25" ht="21.75" thickBot="1" x14ac:dyDescent="0.3">
      <c r="B12" s="251" t="s">
        <v>15</v>
      </c>
      <c r="C12" s="252"/>
      <c r="D12" s="252"/>
      <c r="E12" s="252"/>
      <c r="F12" s="252"/>
      <c r="G12" s="252"/>
      <c r="H12" s="252"/>
      <c r="I12" s="252"/>
      <c r="J12" s="252"/>
      <c r="K12" s="252"/>
      <c r="L12" s="252"/>
      <c r="M12" s="252"/>
      <c r="N12" s="252"/>
      <c r="O12" s="252"/>
      <c r="P12" s="252"/>
      <c r="Q12" s="51"/>
      <c r="R12" s="51"/>
    </row>
    <row r="13" spans="1:25" ht="15" customHeight="1" x14ac:dyDescent="0.25">
      <c r="B13" s="170" t="s">
        <v>27</v>
      </c>
      <c r="C13" s="257" t="s">
        <v>35</v>
      </c>
      <c r="D13" s="257" t="s">
        <v>36</v>
      </c>
      <c r="E13" s="257" t="s">
        <v>37</v>
      </c>
      <c r="F13" s="259" t="s">
        <v>38</v>
      </c>
      <c r="G13" s="259" t="s">
        <v>39</v>
      </c>
      <c r="H13" s="259" t="s">
        <v>40</v>
      </c>
      <c r="I13" s="263" t="s">
        <v>48</v>
      </c>
      <c r="J13" s="257" t="s">
        <v>41</v>
      </c>
      <c r="K13" s="257" t="s">
        <v>42</v>
      </c>
      <c r="L13" s="257" t="s">
        <v>43</v>
      </c>
      <c r="M13" s="257" t="s">
        <v>44</v>
      </c>
      <c r="N13" s="257" t="s">
        <v>45</v>
      </c>
      <c r="O13" s="257" t="s">
        <v>46</v>
      </c>
      <c r="P13" s="265" t="s">
        <v>47</v>
      </c>
      <c r="R13" s="51"/>
    </row>
    <row r="14" spans="1:25" ht="15.75" thickBot="1" x14ac:dyDescent="0.3">
      <c r="A14" s="51">
        <v>0</v>
      </c>
      <c r="B14" s="54" t="s">
        <v>34</v>
      </c>
      <c r="C14" s="258"/>
      <c r="D14" s="258"/>
      <c r="E14" s="258"/>
      <c r="F14" s="260"/>
      <c r="G14" s="260"/>
      <c r="H14" s="260"/>
      <c r="I14" s="264"/>
      <c r="J14" s="258"/>
      <c r="K14" s="258"/>
      <c r="L14" s="258"/>
      <c r="M14" s="258"/>
      <c r="N14" s="258"/>
      <c r="O14" s="258"/>
      <c r="P14" s="266"/>
      <c r="R14" s="51"/>
    </row>
    <row r="15" spans="1:25" x14ac:dyDescent="0.25">
      <c r="B15" s="68" t="s">
        <v>0</v>
      </c>
      <c r="C15" s="69"/>
      <c r="D15" s="70">
        <f>C15*(20*((100+'General information'!$H$8+'General information'!$H$9+'General information'!$H$10)-'General information'!$D$9)/100)</f>
        <v>0</v>
      </c>
      <c r="E15" s="70">
        <f>($D$15*10*C15)/100</f>
        <v>0</v>
      </c>
      <c r="F15" s="70">
        <f>IF(ISERROR(100/D15),0,100/D15)</f>
        <v>0</v>
      </c>
      <c r="G15" s="70">
        <f>IFERROR(1/F15,0)</f>
        <v>0</v>
      </c>
      <c r="H15" s="70">
        <f>IF((G15*F15)&lt;1,G15*F15*G15,1)*IF(G15&lt;1,1,INT(G15))</f>
        <v>0</v>
      </c>
      <c r="I15" s="70">
        <f>IF(F15=1,C15*'General information'!$C$2,IF(F15&lt;0,(H15)*C15*'General information'!$C$2,(F15*H15)*C15*'General information'!$C$2))</f>
        <v>0</v>
      </c>
      <c r="J15" s="70">
        <f>10*H15</f>
        <v>0</v>
      </c>
      <c r="K15" s="70">
        <f>J15*Houses!$N$24</f>
        <v>0</v>
      </c>
      <c r="L15" s="70">
        <f>IFERROR((I15)/H15+IF(I15=0,0,K15/H15),0)</f>
        <v>0</v>
      </c>
      <c r="M15" s="70">
        <f>L15+IF(L15=0,0,O25)</f>
        <v>0</v>
      </c>
      <c r="N15" s="70">
        <f>($N$25-$O$25)*H15</f>
        <v>0</v>
      </c>
      <c r="O15" s="70">
        <f>(N15-(L15*H15))</f>
        <v>0</v>
      </c>
      <c r="P15" s="128">
        <f>IF(D15=0,0,(IF((ISERROR(($N$25-$O$25)/L15)),0,($N$25-$O$25)/L15)-1))</f>
        <v>0</v>
      </c>
    </row>
    <row r="16" spans="1:25" x14ac:dyDescent="0.25">
      <c r="B16" s="73" t="s">
        <v>1</v>
      </c>
      <c r="C16" s="74"/>
      <c r="D16" s="71">
        <f>C16*(10*((100+'General information'!$H$8+'General information'!$H$9+'General information'!$H$10)-'General information'!$D$10)/100)</f>
        <v>0</v>
      </c>
      <c r="E16" s="71">
        <f>(D16*2*C16*10)/100</f>
        <v>0</v>
      </c>
      <c r="F16" s="71">
        <f>IF(ISERROR(100/D16),0,100/D16)</f>
        <v>0</v>
      </c>
      <c r="G16" s="71">
        <f>IFERROR(1/F16,0)</f>
        <v>0</v>
      </c>
      <c r="H16" s="71">
        <f>IF((G16*F16)&lt;1,G16*F16*G16,1)*IF(G16&lt;1,1,INT(G16))</f>
        <v>0</v>
      </c>
      <c r="I16" s="71">
        <f>IF(F16=1,C16*'General information'!$C$2,IF(F16&lt;0,(H16)*C16*'General information'!$C$2,(F16*H16)*C16*'General information'!$C$2))</f>
        <v>0</v>
      </c>
      <c r="J16" s="71">
        <f>20*H16</f>
        <v>0</v>
      </c>
      <c r="K16" s="71">
        <f>J16*Houses!$N$24</f>
        <v>0</v>
      </c>
      <c r="L16" s="71">
        <f>IFERROR((I16)/H16+IF(I16=0,0,K16/H16),0)</f>
        <v>0</v>
      </c>
      <c r="M16" s="71">
        <f>L16+IF(L16=0,0,O25)</f>
        <v>0</v>
      </c>
      <c r="N16" s="71">
        <f>($N$26-$O$26)*H16</f>
        <v>0</v>
      </c>
      <c r="O16" s="70">
        <f>(N16-(L16*H16))</f>
        <v>0</v>
      </c>
      <c r="P16" s="128">
        <f>IF(D16=0,0,(IF((ISERROR(($N$26-$O$26)/L16)),0,($N$26-$O$26)/L16)-1))</f>
        <v>0</v>
      </c>
    </row>
    <row r="17" spans="1:21" x14ac:dyDescent="0.25">
      <c r="B17" s="73" t="s">
        <v>2</v>
      </c>
      <c r="C17" s="74"/>
      <c r="D17" s="71">
        <f>C17*(5*((100+'General information'!$H$8+'General information'!$H$9+'General information'!$H$10)-'General information'!$D$11)/100)</f>
        <v>0</v>
      </c>
      <c r="E17" s="71">
        <f>(D17*4*C17*10)/100</f>
        <v>0</v>
      </c>
      <c r="F17" s="71">
        <f>IF(ISERROR(100/D17),0,100/D17)</f>
        <v>0</v>
      </c>
      <c r="G17" s="71">
        <f>IFERROR(1/F17,0)</f>
        <v>0</v>
      </c>
      <c r="H17" s="71">
        <f>IF((G17*F17)&lt;1,G17*F17*G17,1)*IF(G17&lt;1,1,INT(G17))</f>
        <v>0</v>
      </c>
      <c r="I17" s="71">
        <f>IF(F17=1,C17*'General information'!$C$2,IF(F17&lt;0,(H17)*C17*'General information'!$C$2,(F17*H17)*C17*'General information'!$C$2))</f>
        <v>0</v>
      </c>
      <c r="J17" s="71">
        <f>40*H17</f>
        <v>0</v>
      </c>
      <c r="K17" s="71">
        <f>J17*Houses!$N$24</f>
        <v>0</v>
      </c>
      <c r="L17" s="71">
        <f>IFERROR((I17)/H17+IF(I17=0,0,K17/H17),0)</f>
        <v>0</v>
      </c>
      <c r="M17" s="71">
        <f>L17+IF(L17=0,0,N27)</f>
        <v>0</v>
      </c>
      <c r="N17" s="71">
        <f>($N$27-$O$27)*H17</f>
        <v>0</v>
      </c>
      <c r="O17" s="70">
        <f>(N17-(L17*H17))</f>
        <v>0</v>
      </c>
      <c r="P17" s="128">
        <f>IF(D17=0,0,(IF((ISERROR(($N$27-$O$27)/L17)),0,($N$27-$O$27)/L17)-1))</f>
        <v>0</v>
      </c>
    </row>
    <row r="18" spans="1:21" x14ac:dyDescent="0.25">
      <c r="B18" s="73" t="s">
        <v>3</v>
      </c>
      <c r="C18" s="74"/>
      <c r="D18" s="71">
        <f>C18*(2.5*((100+'General information'!$H$8+'General information'!$H$9+'General information'!$H$10)-'General information'!$D$12)/100)</f>
        <v>0</v>
      </c>
      <c r="E18" s="71">
        <f>(D18*8*C18*10)/100</f>
        <v>0</v>
      </c>
      <c r="F18" s="71">
        <f>IF(ISERROR(100/D18),0,100/D18)</f>
        <v>0</v>
      </c>
      <c r="G18" s="71">
        <f>IFERROR(1/F18,0)</f>
        <v>0</v>
      </c>
      <c r="H18" s="71">
        <f>IF((G18*F18)&lt;1,G18*F18*G18,1)*IF(G18&lt;1,1,INT(G18))</f>
        <v>0</v>
      </c>
      <c r="I18" s="71">
        <f>IF(F18=1,C18*'General information'!$C$2,IF(F18&lt;0,(H18)*C18*'General information'!$C$2,(F18*H18)*C18*'General information'!$C$2))</f>
        <v>0</v>
      </c>
      <c r="J18" s="71">
        <f>80*H18</f>
        <v>0</v>
      </c>
      <c r="K18" s="71">
        <f>J18*Houses!$N$24</f>
        <v>0</v>
      </c>
      <c r="L18" s="71">
        <f>IFERROR((I18)/H18+IF(I18=0,0,K18/H18),0)</f>
        <v>0</v>
      </c>
      <c r="M18" s="71">
        <f>L18+IF(L18=0,0,N28)</f>
        <v>0</v>
      </c>
      <c r="N18" s="71">
        <f>($N$28-$O$28)*H18</f>
        <v>0</v>
      </c>
      <c r="O18" s="70">
        <f>(N18-(L18*H18))</f>
        <v>0</v>
      </c>
      <c r="P18" s="128">
        <f>IF(D18=0,0,(IF((ISERROR(($N$28-$O$28)/L18)),0,($N$28-$O$28)/L18)-1))</f>
        <v>0</v>
      </c>
    </row>
    <row r="19" spans="1:21" x14ac:dyDescent="0.25">
      <c r="B19" s="73" t="s">
        <v>4</v>
      </c>
      <c r="C19" s="74"/>
      <c r="D19" s="71">
        <f>C19*(1.6666*((100+'General information'!$H$8+'General information'!$H$9+'General information'!$H$10)-'General information'!$D$13)/100)</f>
        <v>0</v>
      </c>
      <c r="E19" s="71">
        <f>(D19*12.00480191*C19*10)/100</f>
        <v>0</v>
      </c>
      <c r="F19" s="71">
        <f>IF(ISERROR(100/D19),0,100/D19)</f>
        <v>0</v>
      </c>
      <c r="G19" s="71">
        <f>IFERROR(1/F19,0)</f>
        <v>0</v>
      </c>
      <c r="H19" s="71">
        <f>IF((G19*F19)&lt;1,G19*F19*G19,1)*IF(G19&lt;1,1,INT(G19))</f>
        <v>0</v>
      </c>
      <c r="I19" s="71">
        <f>IF(F19=1,C19*'General information'!$C$2,IF(F19&lt;0,(H19)*C19*'General information'!$C$2,(F19*H19)*C19*'General information'!$C$2))</f>
        <v>0</v>
      </c>
      <c r="J19" s="71">
        <f>120*H19</f>
        <v>0</v>
      </c>
      <c r="K19" s="71">
        <f>J19*Houses!$N$24</f>
        <v>0</v>
      </c>
      <c r="L19" s="71">
        <f>IFERROR((I19)/H19+IF(I19=0,0,K19/H19),0)</f>
        <v>0</v>
      </c>
      <c r="M19" s="71">
        <f>L19+IF(L19=0,0,O29)</f>
        <v>0</v>
      </c>
      <c r="N19" s="71">
        <f>($N$29-$O$29)*H19</f>
        <v>0</v>
      </c>
      <c r="O19" s="70">
        <f>(N19-(L19*H19))</f>
        <v>0</v>
      </c>
      <c r="P19" s="128">
        <f>IF(D19=0,0,(IF((ISERROR(($N$29-$O$29)/L19)),0,($N$29-$O$29)/L19)-1))</f>
        <v>0</v>
      </c>
    </row>
    <row r="20" spans="1:21" x14ac:dyDescent="0.25">
      <c r="B20" s="139" t="s">
        <v>10</v>
      </c>
      <c r="C20" s="140"/>
      <c r="D20" s="140"/>
      <c r="E20" s="77">
        <f>SUM(E15:E19)</f>
        <v>0</v>
      </c>
      <c r="F20" s="77"/>
      <c r="G20" s="77"/>
      <c r="H20" s="77"/>
      <c r="I20" s="77">
        <f>SUM(I15:I19)</f>
        <v>0</v>
      </c>
      <c r="J20" s="77">
        <f>SUM(J15:J19)</f>
        <v>0</v>
      </c>
      <c r="K20" s="77">
        <f>SUM(K15:K19)</f>
        <v>0</v>
      </c>
      <c r="L20" s="77">
        <f>(L15*H15+L16*H16+L17*H17+L18*H18+L19*H19)</f>
        <v>0</v>
      </c>
      <c r="M20" s="77"/>
      <c r="N20" s="77">
        <f>SUM(N15:N19)</f>
        <v>0</v>
      </c>
      <c r="O20" s="71">
        <f>SUM(O15:O19)</f>
        <v>0</v>
      </c>
      <c r="Q20" s="51"/>
    </row>
    <row r="21" spans="1:21" s="67" customFormat="1" ht="6" customHeight="1" thickBot="1" x14ac:dyDescent="0.3">
      <c r="A21" s="51"/>
      <c r="B21" s="51"/>
      <c r="C21" s="51"/>
      <c r="F21" s="51"/>
      <c r="G21" s="51"/>
      <c r="H21" s="51"/>
      <c r="I21" s="51"/>
      <c r="J21" s="51"/>
      <c r="K21" s="51"/>
      <c r="L21" s="51"/>
      <c r="M21" s="51"/>
      <c r="N21" s="51"/>
      <c r="Q21" s="78"/>
    </row>
    <row r="22" spans="1:21" ht="21.75" thickBot="1" x14ac:dyDescent="0.3">
      <c r="B22" s="256" t="s">
        <v>14</v>
      </c>
      <c r="C22" s="256"/>
      <c r="D22" s="256"/>
      <c r="E22" s="256"/>
      <c r="F22" s="256"/>
      <c r="G22" s="256"/>
      <c r="H22" s="256"/>
      <c r="I22" s="256"/>
      <c r="J22" s="256"/>
      <c r="K22" s="256"/>
      <c r="M22" s="253" t="s">
        <v>52</v>
      </c>
      <c r="N22" s="254"/>
      <c r="O22" s="254"/>
      <c r="P22" s="254"/>
      <c r="Q22" s="254"/>
      <c r="R22" s="254"/>
      <c r="S22" s="255"/>
    </row>
    <row r="23" spans="1:21" ht="15.75" customHeight="1" thickBot="1" x14ac:dyDescent="0.3">
      <c r="B23" s="53" t="s">
        <v>23</v>
      </c>
      <c r="C23" s="257" t="s">
        <v>35</v>
      </c>
      <c r="D23" s="257" t="s">
        <v>36</v>
      </c>
      <c r="E23" s="263" t="s">
        <v>48</v>
      </c>
      <c r="F23" s="257" t="s">
        <v>49</v>
      </c>
      <c r="G23" s="267" t="s">
        <v>50</v>
      </c>
      <c r="I23" s="257" t="s">
        <v>45</v>
      </c>
      <c r="J23" s="257" t="s">
        <v>46</v>
      </c>
      <c r="K23" s="265" t="s">
        <v>51</v>
      </c>
      <c r="M23" s="54" t="s">
        <v>34</v>
      </c>
      <c r="N23" s="58" t="s">
        <v>857</v>
      </c>
      <c r="O23" s="197" t="s">
        <v>32</v>
      </c>
      <c r="P23" s="58" t="s">
        <v>54</v>
      </c>
      <c r="Q23" s="58" t="s">
        <v>55</v>
      </c>
      <c r="R23" s="58" t="s">
        <v>56</v>
      </c>
      <c r="S23" s="89" t="s">
        <v>57</v>
      </c>
    </row>
    <row r="24" spans="1:21" ht="15.75" thickBot="1" x14ac:dyDescent="0.3">
      <c r="B24" s="54" t="s">
        <v>34</v>
      </c>
      <c r="C24" s="258"/>
      <c r="D24" s="258"/>
      <c r="E24" s="264"/>
      <c r="F24" s="258"/>
      <c r="G24" s="268"/>
      <c r="I24" s="258"/>
      <c r="J24" s="258"/>
      <c r="K24" s="266"/>
      <c r="M24" s="79" t="s">
        <v>8</v>
      </c>
      <c r="N24" s="232">
        <f>AVERAGE(HRM_Offers[gross])</f>
        <v>1010.7783333333333</v>
      </c>
      <c r="O24" s="67">
        <f>IF(D30=0,0,(($N$24*'General information'!$H$15%)))</f>
        <v>0</v>
      </c>
      <c r="P24" s="52"/>
      <c r="Q24" s="80">
        <f t="shared" ref="Q24:Q29" si="0">N24*P24</f>
        <v>0</v>
      </c>
      <c r="R24" s="81">
        <f>IF(P24=0,0,(($N$24*'General information'!$H$15%)*P24))</f>
        <v>0</v>
      </c>
      <c r="S24" s="82">
        <f t="shared" ref="S24:S29" si="1">Q24-R24</f>
        <v>0</v>
      </c>
    </row>
    <row r="25" spans="1:21" x14ac:dyDescent="0.25">
      <c r="B25" s="83" t="s">
        <v>0</v>
      </c>
      <c r="C25" s="69"/>
      <c r="D25" s="70">
        <f>((35*((100+'General information'!$G$8+'General information'!$G$9+'General information'!$G$10)-'General information'!$C$8)/100)*C25)/100</f>
        <v>0</v>
      </c>
      <c r="E25" s="70">
        <f>C25*'General information'!$C$2</f>
        <v>0</v>
      </c>
      <c r="F25" s="70">
        <f t="shared" ref="F25:F30" si="2">IF(ISERROR(E25/D25),0,E25/D25)</f>
        <v>0</v>
      </c>
      <c r="G25" s="70">
        <f>IF(D25=0,0,(($N$24*'General information'!$H$15%)*D25))</f>
        <v>0</v>
      </c>
      <c r="I25" s="70">
        <f>D25*(Houses!$N$24-$O$24)</f>
        <v>0</v>
      </c>
      <c r="J25" s="70">
        <f>I25-E25</f>
        <v>0</v>
      </c>
      <c r="K25" s="128">
        <f>IF(D25=0,0,(IF((ISERROR(($N$24-$O$24)/F25)),0,($N$24-$O$24)/F25)-1))</f>
        <v>0</v>
      </c>
      <c r="M25" s="79" t="s">
        <v>0</v>
      </c>
      <c r="N25" s="232">
        <f>AVERAGE(HQ1_Offers[gross])</f>
        <v>23392.351333333332</v>
      </c>
      <c r="O25" s="67">
        <f>(N25*'General information'!$H$14%)+(N25*'General information'!$H$15%)</f>
        <v>233.92351333333332</v>
      </c>
      <c r="P25" s="52"/>
      <c r="Q25" s="81">
        <f t="shared" si="0"/>
        <v>0</v>
      </c>
      <c r="R25" s="81">
        <f>((N25*'General information'!$H$14%)+(N25*'General information'!$H$15%))*P25</f>
        <v>0</v>
      </c>
      <c r="S25" s="82">
        <f t="shared" si="1"/>
        <v>0</v>
      </c>
    </row>
    <row r="26" spans="1:21" x14ac:dyDescent="0.25">
      <c r="B26" s="84" t="s">
        <v>1</v>
      </c>
      <c r="C26" s="75"/>
      <c r="D26" s="71">
        <f>((70*((100+'General information'!$G$8+'General information'!$G$9+'General information'!$G$10)-'General information'!$C$8)/100)*C26)/100</f>
        <v>0</v>
      </c>
      <c r="E26" s="71">
        <f>C26*'General information'!$C$2</f>
        <v>0</v>
      </c>
      <c r="F26" s="71">
        <f t="shared" si="2"/>
        <v>0</v>
      </c>
      <c r="G26" s="70">
        <f>IF(D26=0,0,(($N$24*'General information'!$H$15%)*D26))</f>
        <v>0</v>
      </c>
      <c r="I26" s="70">
        <f>D26*(Houses!$N$24-$O$24)</f>
        <v>0</v>
      </c>
      <c r="J26" s="70">
        <f>I26-E26</f>
        <v>0</v>
      </c>
      <c r="K26" s="128">
        <f>IF(D26=0,0,(IF((ISERROR(($N$24-$O$24)/F26)),0,($N$24-$O$24)/F26)-1))</f>
        <v>0</v>
      </c>
      <c r="M26" s="79" t="s">
        <v>1</v>
      </c>
      <c r="N26" s="232">
        <f>AVERAGE(HQ2_Offers[gross])</f>
        <v>47994.785333333333</v>
      </c>
      <c r="O26" s="67">
        <f>(N26*'General information'!$H$14%)+(N26*'General information'!$H$15%)</f>
        <v>479.94785333333334</v>
      </c>
      <c r="P26" s="52"/>
      <c r="Q26" s="81">
        <f t="shared" si="0"/>
        <v>0</v>
      </c>
      <c r="R26" s="81">
        <f>((N26*'General information'!$H$14%)+(N26*'General information'!$H$15%))*P26</f>
        <v>0</v>
      </c>
      <c r="S26" s="82">
        <f t="shared" si="1"/>
        <v>0</v>
      </c>
    </row>
    <row r="27" spans="1:21" x14ac:dyDescent="0.25">
      <c r="B27" s="84" t="s">
        <v>2</v>
      </c>
      <c r="C27" s="75"/>
      <c r="D27" s="71">
        <f>((125*((100+'General information'!$G$8+'General information'!$G$9+'General information'!$G$10)-'General information'!$C$8)/100)*C27)/100</f>
        <v>0</v>
      </c>
      <c r="E27" s="71">
        <f>C27*'General information'!$C$2</f>
        <v>0</v>
      </c>
      <c r="F27" s="71">
        <f t="shared" si="2"/>
        <v>0</v>
      </c>
      <c r="G27" s="70">
        <f>IF(D27=0,0,(($N$24*'General information'!$H$15%)*D27))</f>
        <v>0</v>
      </c>
      <c r="I27" s="70">
        <f>D27*(Houses!$N$24-$O$24)</f>
        <v>0</v>
      </c>
      <c r="J27" s="70">
        <f>I27-E27</f>
        <v>0</v>
      </c>
      <c r="K27" s="128">
        <f>IF(D27=0,0,(IF((ISERROR(($N$24-$O$24)/F27)),0,($N$24-$O$24)/F27)-1))</f>
        <v>0</v>
      </c>
      <c r="M27" s="79" t="s">
        <v>2</v>
      </c>
      <c r="N27" s="232">
        <f>AVERAGE(HQ3_Offers[gross])</f>
        <v>99828.743000000002</v>
      </c>
      <c r="O27" s="67">
        <f>(N27*'General information'!$H$14%)+(N27*'General information'!$H$15%)</f>
        <v>998.28743000000009</v>
      </c>
      <c r="P27" s="52"/>
      <c r="Q27" s="81">
        <f t="shared" si="0"/>
        <v>0</v>
      </c>
      <c r="R27" s="81">
        <f>((N27*'General information'!$H$14%)+(N27*'General information'!$H$15%))*P27</f>
        <v>0</v>
      </c>
      <c r="S27" s="82">
        <f t="shared" si="1"/>
        <v>0</v>
      </c>
    </row>
    <row r="28" spans="1:21" x14ac:dyDescent="0.25">
      <c r="B28" s="84" t="s">
        <v>3</v>
      </c>
      <c r="C28" s="75"/>
      <c r="D28" s="71">
        <f>((175*((100+'General information'!$G$8+'General information'!$G$9+'General information'!$G$10)-'General information'!$C$8)/100)*C28)/100</f>
        <v>0</v>
      </c>
      <c r="E28" s="71">
        <f>C28*'General information'!$C$2</f>
        <v>0</v>
      </c>
      <c r="F28" s="71">
        <f t="shared" si="2"/>
        <v>0</v>
      </c>
      <c r="G28" s="70">
        <f>IF(D28=0,0,(($N$24*'General information'!$H$15%)*D28))</f>
        <v>0</v>
      </c>
      <c r="I28" s="70">
        <f>D28*(Houses!$N$24-$O$24)</f>
        <v>0</v>
      </c>
      <c r="J28" s="70">
        <f>I28-E28</f>
        <v>0</v>
      </c>
      <c r="K28" s="128">
        <f>IF(D28=0,0,(IF((ISERROR(($N$24-$O$24)/F28)),0,($N$24-$O$24)/F28)-1))</f>
        <v>0</v>
      </c>
      <c r="M28" s="79" t="s">
        <v>3</v>
      </c>
      <c r="N28" s="232">
        <f>AVERAGE(HQ4_Offers[gross])</f>
        <v>199540.182</v>
      </c>
      <c r="O28" s="67">
        <f>(N28*'General information'!$H$14%)+(N28*'General information'!$H$15%)</f>
        <v>1995.40182</v>
      </c>
      <c r="P28" s="52"/>
      <c r="Q28" s="81">
        <f t="shared" si="0"/>
        <v>0</v>
      </c>
      <c r="R28" s="81">
        <f>((N28*'General information'!$H$14%)+(N28*'General information'!$H$15%))*P28</f>
        <v>0</v>
      </c>
      <c r="S28" s="82">
        <f t="shared" si="1"/>
        <v>0</v>
      </c>
    </row>
    <row r="29" spans="1:21" x14ac:dyDescent="0.25">
      <c r="B29" s="85" t="s">
        <v>4</v>
      </c>
      <c r="C29" s="75"/>
      <c r="D29" s="71">
        <f>((250*((100+'General information'!$G$8+'General information'!$G$9+'General information'!$G$10)-'General information'!$C$8)/100)*C29)/100</f>
        <v>0</v>
      </c>
      <c r="E29" s="71">
        <f>C29*'General information'!$C$2</f>
        <v>0</v>
      </c>
      <c r="F29" s="71">
        <f t="shared" si="2"/>
        <v>0</v>
      </c>
      <c r="G29" s="70">
        <f>IF(D29=0,0,(($N$24*'General information'!$H$15%)*D29))</f>
        <v>0</v>
      </c>
      <c r="I29" s="70">
        <f>D29*(Houses!$N$24-$O$24)</f>
        <v>0</v>
      </c>
      <c r="J29" s="70">
        <f>I29-E29</f>
        <v>0</v>
      </c>
      <c r="K29" s="128">
        <f>IF(D29=0,0,(IF((ISERROR(($N$24-$O$24)/F29)),0,($N$24-$O$24)/F29)-1))</f>
        <v>0</v>
      </c>
      <c r="M29" s="79" t="s">
        <v>4</v>
      </c>
      <c r="N29" s="232">
        <f>AVERAGE(HQ5_Offers[gross])</f>
        <v>284842.38099999999</v>
      </c>
      <c r="O29" s="67">
        <f>(N29*'General information'!$H$14%)+(N29*'General information'!$H$15%)</f>
        <v>2848.4238099999998</v>
      </c>
      <c r="P29" s="52"/>
      <c r="Q29" s="81">
        <f t="shared" si="0"/>
        <v>0</v>
      </c>
      <c r="R29" s="81">
        <f>((N29*'General information'!$H$14%)+(N29*'General information'!$H$15%))*P29</f>
        <v>0</v>
      </c>
      <c r="S29" s="82">
        <f t="shared" si="1"/>
        <v>0</v>
      </c>
    </row>
    <row r="30" spans="1:21" ht="15.75" thickBot="1" x14ac:dyDescent="0.3">
      <c r="B30" s="171" t="s">
        <v>10</v>
      </c>
      <c r="C30" s="66" t="s">
        <v>13</v>
      </c>
      <c r="D30" s="86">
        <f>SUM(D25:D29)</f>
        <v>0</v>
      </c>
      <c r="E30" s="86">
        <f>SUM(E25:E29)</f>
        <v>0</v>
      </c>
      <c r="F30" s="86">
        <f t="shared" si="2"/>
        <v>0</v>
      </c>
      <c r="G30" s="86">
        <f>SUM(G25:G29)</f>
        <v>0</v>
      </c>
      <c r="I30" s="86">
        <f>SUM(I25:I29)</f>
        <v>0</v>
      </c>
      <c r="J30" s="87">
        <f>SUM(J25:J29)</f>
        <v>0</v>
      </c>
      <c r="M30" s="65"/>
      <c r="N30" s="58"/>
      <c r="O30" s="7">
        <f>SUM(O24:O29)</f>
        <v>6555.984426666666</v>
      </c>
      <c r="P30" s="58"/>
      <c r="Q30" s="88">
        <f>SUM(Q24:Q29)</f>
        <v>0</v>
      </c>
      <c r="R30" s="89">
        <f>SUM(R24:R29)</f>
        <v>0</v>
      </c>
      <c r="S30" s="89">
        <f>SUM(S24:S29)</f>
        <v>0</v>
      </c>
    </row>
    <row r="31" spans="1:21" ht="6" customHeight="1" thickBot="1" x14ac:dyDescent="0.3">
      <c r="U31" s="67"/>
    </row>
    <row r="32" spans="1:21" ht="21.75" thickBot="1" x14ac:dyDescent="0.3">
      <c r="B32" s="261" t="s">
        <v>15</v>
      </c>
      <c r="C32" s="262"/>
      <c r="D32" s="262"/>
      <c r="E32" s="262"/>
      <c r="F32" s="262"/>
      <c r="G32" s="262"/>
      <c r="H32" s="262"/>
      <c r="I32" s="262"/>
      <c r="J32" s="262"/>
      <c r="K32" s="262"/>
      <c r="M32" s="90"/>
      <c r="N32" s="91" t="s">
        <v>8</v>
      </c>
      <c r="O32" s="172" t="s">
        <v>58</v>
      </c>
      <c r="P32" s="92" t="s">
        <v>59</v>
      </c>
    </row>
    <row r="33" spans="2:33" ht="15" customHeight="1" x14ac:dyDescent="0.25">
      <c r="B33" s="53" t="s">
        <v>23</v>
      </c>
      <c r="C33" s="257" t="s">
        <v>35</v>
      </c>
      <c r="D33" s="257" t="s">
        <v>36</v>
      </c>
      <c r="E33" s="263" t="s">
        <v>48</v>
      </c>
      <c r="F33" s="257" t="s">
        <v>49</v>
      </c>
      <c r="G33" s="267" t="s">
        <v>50</v>
      </c>
      <c r="I33" s="257" t="s">
        <v>45</v>
      </c>
      <c r="J33" s="257" t="s">
        <v>46</v>
      </c>
      <c r="K33" s="265" t="s">
        <v>51</v>
      </c>
      <c r="M33" s="178" t="s">
        <v>60</v>
      </c>
      <c r="N33" s="94">
        <f>E10+E20</f>
        <v>0</v>
      </c>
      <c r="O33" s="70">
        <f>O34+O35</f>
        <v>0</v>
      </c>
      <c r="P33" s="95">
        <f>IF(N33&gt;N34,(P34+P35)/(IF(P34=0,1,2)),P34)</f>
        <v>0</v>
      </c>
    </row>
    <row r="34" spans="2:33" ht="15.75" thickBot="1" x14ac:dyDescent="0.3">
      <c r="B34" s="54" t="s">
        <v>34</v>
      </c>
      <c r="C34" s="258"/>
      <c r="D34" s="258"/>
      <c r="E34" s="264"/>
      <c r="F34" s="258"/>
      <c r="G34" s="268"/>
      <c r="I34" s="258"/>
      <c r="J34" s="258"/>
      <c r="K34" s="266"/>
      <c r="M34" s="93" t="s">
        <v>36</v>
      </c>
      <c r="N34" s="96">
        <f>D30+D40</f>
        <v>0</v>
      </c>
      <c r="O34" s="71">
        <f>N34*((F30+F40)/2)</f>
        <v>0</v>
      </c>
      <c r="P34" s="97">
        <f>IF(ISERROR(O34/N34),0,O34/N34)</f>
        <v>0</v>
      </c>
    </row>
    <row r="35" spans="2:33" ht="15.75" thickBot="1" x14ac:dyDescent="0.3">
      <c r="B35" s="83" t="s">
        <v>0</v>
      </c>
      <c r="C35" s="69"/>
      <c r="D35" s="70">
        <f>((35*((100+'General information'!$H$8+'General information'!$H$9+'General information'!$H$10)-'General information'!D8)/100)*C35)/100</f>
        <v>0</v>
      </c>
      <c r="E35" s="70">
        <f>C35*'General information'!$C$2</f>
        <v>0</v>
      </c>
      <c r="F35" s="70">
        <f t="shared" ref="F35:F40" si="3">IF(ISERROR(E35/D35),0,E35/D35)</f>
        <v>0</v>
      </c>
      <c r="G35" s="70">
        <f>IF(D35=0,0,(($N$24*'General information'!$H$15%)*D35))</f>
        <v>0</v>
      </c>
      <c r="I35" s="70">
        <f>D35*Houses!$N$24</f>
        <v>0</v>
      </c>
      <c r="J35" s="70">
        <f>I35-(E35+G35)</f>
        <v>0</v>
      </c>
      <c r="K35" s="128">
        <f>IF(D35=0,0,(IF((ISERROR(($N$24-$O$24)/F35)),0,($N$24-$O$24)/F35)-1))</f>
        <v>0</v>
      </c>
      <c r="M35" s="98" t="s">
        <v>61</v>
      </c>
      <c r="N35" s="99">
        <f>IF(N33&gt;N34,N33-N34,0)</f>
        <v>0</v>
      </c>
      <c r="O35" s="87">
        <f>N35*Houses!N24</f>
        <v>0</v>
      </c>
      <c r="P35" s="100">
        <f>IF(ISERROR(O35/N35),0,O35/N35)</f>
        <v>0</v>
      </c>
      <c r="AG35" s="67"/>
    </row>
    <row r="36" spans="2:33" ht="15.75" thickBot="1" x14ac:dyDescent="0.3">
      <c r="B36" s="84" t="s">
        <v>1</v>
      </c>
      <c r="C36" s="75"/>
      <c r="D36" s="71">
        <f>((70*((100+'General information'!$H$8+'General information'!$H$9+'General information'!$H$10)-'General information'!D8)/100)*C36)/100</f>
        <v>0</v>
      </c>
      <c r="E36" s="71">
        <f>C36*'General information'!$C$2</f>
        <v>0</v>
      </c>
      <c r="F36" s="71">
        <f t="shared" si="3"/>
        <v>0</v>
      </c>
      <c r="G36" s="70">
        <f>IF(D36=0,0,(($N$24*'General information'!$H$15%)*D36))</f>
        <v>0</v>
      </c>
      <c r="I36" s="71">
        <f>D36*Houses!$N$24</f>
        <v>0</v>
      </c>
      <c r="J36" s="70">
        <f>I36-(E36+G36)</f>
        <v>0</v>
      </c>
      <c r="K36" s="128">
        <f>IF(D36=0,0,(IF((ISERROR(($N$24-$O$24)/F36)),0,($N$24-$O$24)/F36)-1))</f>
        <v>0</v>
      </c>
      <c r="M36" s="98" t="s">
        <v>62</v>
      </c>
      <c r="N36" s="179">
        <f>N34-N33</f>
        <v>0</v>
      </c>
      <c r="O36" s="180">
        <f>N36*Houses!N24</f>
        <v>0</v>
      </c>
      <c r="P36" s="181">
        <f>IF(ISERROR(O36/N36),0,O36/N36)</f>
        <v>0</v>
      </c>
    </row>
    <row r="37" spans="2:33" x14ac:dyDescent="0.25">
      <c r="B37" s="84" t="s">
        <v>2</v>
      </c>
      <c r="C37" s="75"/>
      <c r="D37" s="71">
        <f>((125*((100+'General information'!$H$8+'General information'!$H$9+'General information'!$H$10)-'General information'!D8)/100)*C37)/100</f>
        <v>0</v>
      </c>
      <c r="E37" s="71">
        <f>C37*'General information'!$C$2</f>
        <v>0</v>
      </c>
      <c r="F37" s="71">
        <f t="shared" si="3"/>
        <v>0</v>
      </c>
      <c r="G37" s="70">
        <f>IF(D37=0,0,(($N$24*'General information'!$H$15%)*D37))</f>
        <v>0</v>
      </c>
      <c r="I37" s="71">
        <f>D37*Houses!$N$24</f>
        <v>0</v>
      </c>
      <c r="J37" s="70">
        <f>I37-(E37+G37)</f>
        <v>0</v>
      </c>
      <c r="K37" s="128">
        <f>IF(D37=0,0,(IF((ISERROR(($N$24-$O$24)/F37)),0,($N$24-$O$24)/F37)-1))</f>
        <v>0</v>
      </c>
    </row>
    <row r="38" spans="2:33" x14ac:dyDescent="0.25">
      <c r="B38" s="84" t="s">
        <v>3</v>
      </c>
      <c r="C38" s="75"/>
      <c r="D38" s="71">
        <f>((175*((100+'General information'!$H$8+'General information'!$H$9+'General information'!$H$10)-'General information'!D8)/100)*C38)/100</f>
        <v>0</v>
      </c>
      <c r="E38" s="71">
        <f>C38*'General information'!$C$2</f>
        <v>0</v>
      </c>
      <c r="F38" s="71">
        <f t="shared" si="3"/>
        <v>0</v>
      </c>
      <c r="G38" s="70">
        <f>IF(D38=0,0,(($N$24*'General information'!$H$15%)*D38))</f>
        <v>0</v>
      </c>
      <c r="I38" s="71">
        <f>D38*Houses!$N$24</f>
        <v>0</v>
      </c>
      <c r="J38" s="70">
        <f>I38-(E38+G38)</f>
        <v>0</v>
      </c>
      <c r="K38" s="128">
        <f>IF(D38=0,0,(IF((ISERROR(($N$24-$O$24)/F38)),0,($N$24-$O$24)/F38)-1))</f>
        <v>0</v>
      </c>
      <c r="N38" s="51"/>
    </row>
    <row r="39" spans="2:33" x14ac:dyDescent="0.25">
      <c r="B39" s="85" t="s">
        <v>4</v>
      </c>
      <c r="C39" s="75"/>
      <c r="D39" s="71">
        <f>((250*((100+'General information'!$H$8+'General information'!$H$9+'General information'!$H$10)-'General information'!D8)/100)*C39)/100</f>
        <v>0</v>
      </c>
      <c r="E39" s="71">
        <f>C39*'General information'!$C$2</f>
        <v>0</v>
      </c>
      <c r="F39" s="71">
        <f t="shared" si="3"/>
        <v>0</v>
      </c>
      <c r="G39" s="70">
        <f>IF(D39=0,0,(($N$24*'General information'!$H$15%)*D39))</f>
        <v>0</v>
      </c>
      <c r="I39" s="71">
        <f>D39*Houses!$N$24</f>
        <v>0</v>
      </c>
      <c r="J39" s="70">
        <f>I39-(E39+G39)</f>
        <v>0</v>
      </c>
      <c r="K39" s="128">
        <f>IF(D39=0,0,(IF((ISERROR(($N$24-$O$24)/F39)),0,($N$24-$O$24)/F39)-1))</f>
        <v>0</v>
      </c>
      <c r="N39" s="51"/>
    </row>
    <row r="40" spans="2:33" ht="15.75" thickBot="1" x14ac:dyDescent="0.3">
      <c r="B40" s="171" t="s">
        <v>10</v>
      </c>
      <c r="C40" s="66" t="s">
        <v>13</v>
      </c>
      <c r="D40" s="86">
        <f>SUM(D35:D39)</f>
        <v>0</v>
      </c>
      <c r="E40" s="86">
        <f>SUM(E35:E39)</f>
        <v>0</v>
      </c>
      <c r="F40" s="86">
        <f t="shared" si="3"/>
        <v>0</v>
      </c>
      <c r="G40" s="86">
        <f>IF(ISERROR(F40/E40),0,F40/E40)</f>
        <v>0</v>
      </c>
      <c r="I40" s="86">
        <f>SUM(I35:I39)</f>
        <v>0</v>
      </c>
      <c r="J40" s="87">
        <f>SUM(J35:J39)</f>
        <v>0</v>
      </c>
    </row>
  </sheetData>
  <sheetProtection formatCells="0" formatColumns="0" formatRows="0"/>
  <mergeCells count="49">
    <mergeCell ref="O3:O4"/>
    <mergeCell ref="P3:P4"/>
    <mergeCell ref="I3:I4"/>
    <mergeCell ref="G23:G24"/>
    <mergeCell ref="C33:C34"/>
    <mergeCell ref="D33:D34"/>
    <mergeCell ref="E33:E34"/>
    <mergeCell ref="F33:F34"/>
    <mergeCell ref="G33:G34"/>
    <mergeCell ref="F23:F24"/>
    <mergeCell ref="I33:I34"/>
    <mergeCell ref="J33:J34"/>
    <mergeCell ref="K33:K34"/>
    <mergeCell ref="I23:I24"/>
    <mergeCell ref="J23:J24"/>
    <mergeCell ref="K23:K24"/>
    <mergeCell ref="O13:O14"/>
    <mergeCell ref="P13:P14"/>
    <mergeCell ref="K13:K14"/>
    <mergeCell ref="L13:L14"/>
    <mergeCell ref="M13:M14"/>
    <mergeCell ref="B32:K32"/>
    <mergeCell ref="C23:C24"/>
    <mergeCell ref="D23:D24"/>
    <mergeCell ref="E23:E24"/>
    <mergeCell ref="H3:H4"/>
    <mergeCell ref="C3:C4"/>
    <mergeCell ref="D3:D4"/>
    <mergeCell ref="F13:F14"/>
    <mergeCell ref="G13:G14"/>
    <mergeCell ref="H13:H14"/>
    <mergeCell ref="I13:I14"/>
    <mergeCell ref="J13:J14"/>
    <mergeCell ref="B2:P2"/>
    <mergeCell ref="B12:P12"/>
    <mergeCell ref="M22:S22"/>
    <mergeCell ref="B22:K22"/>
    <mergeCell ref="E3:E4"/>
    <mergeCell ref="F3:F4"/>
    <mergeCell ref="C13:C14"/>
    <mergeCell ref="D13:D14"/>
    <mergeCell ref="E13:E14"/>
    <mergeCell ref="N13:N14"/>
    <mergeCell ref="G3:G4"/>
    <mergeCell ref="N3:N4"/>
    <mergeCell ref="J3:J4"/>
    <mergeCell ref="K3:K4"/>
    <mergeCell ref="L3:L4"/>
    <mergeCell ref="M3:M4"/>
  </mergeCells>
  <conditionalFormatting sqref="J25:J30">
    <cfRule type="colorScale" priority="243">
      <colorScale>
        <cfvo type="num" val="-1E-3"/>
        <cfvo type="num" val="0"/>
        <cfvo type="num" val="1E-3"/>
        <color rgb="FFF8696B"/>
        <color rgb="FFFFEB84"/>
        <color rgb="FF63BE7B"/>
      </colorScale>
    </cfRule>
  </conditionalFormatting>
  <conditionalFormatting sqref="J35:J40">
    <cfRule type="colorScale" priority="103">
      <colorScale>
        <cfvo type="num" val="-1E-3"/>
        <cfvo type="num" val="0"/>
        <cfvo type="num" val="1E-3"/>
        <color rgb="FFF8696B"/>
        <color rgb="FFFFEB84"/>
        <color rgb="FF63BE7B"/>
      </colorScale>
    </cfRule>
  </conditionalFormatting>
  <conditionalFormatting sqref="K25">
    <cfRule type="colorScale" priority="50">
      <colorScale>
        <cfvo type="num" val="-1E-3"/>
        <cfvo type="num" val="0"/>
        <cfvo type="num" val="1E-3"/>
        <color rgb="FFF8696B"/>
        <color rgb="FFFFEB84"/>
        <color rgb="FF63BE7B"/>
      </colorScale>
    </cfRule>
  </conditionalFormatting>
  <conditionalFormatting sqref="K26">
    <cfRule type="colorScale" priority="49">
      <colorScale>
        <cfvo type="num" val="-1E-3"/>
        <cfvo type="num" val="0"/>
        <cfvo type="num" val="1E-3"/>
        <color rgb="FFF8696B"/>
        <color rgb="FFFFEB84"/>
        <color rgb="FF63BE7B"/>
      </colorScale>
    </cfRule>
  </conditionalFormatting>
  <conditionalFormatting sqref="K27">
    <cfRule type="colorScale" priority="48">
      <colorScale>
        <cfvo type="num" val="-1E-3"/>
        <cfvo type="num" val="0"/>
        <cfvo type="num" val="1E-3"/>
        <color rgb="FFF8696B"/>
        <color rgb="FFFFEB84"/>
        <color rgb="FF63BE7B"/>
      </colorScale>
    </cfRule>
  </conditionalFormatting>
  <conditionalFormatting sqref="K28">
    <cfRule type="colorScale" priority="47">
      <colorScale>
        <cfvo type="num" val="-1E-3"/>
        <cfvo type="num" val="0"/>
        <cfvo type="num" val="1E-3"/>
        <color rgb="FFF8696B"/>
        <color rgb="FFFFEB84"/>
        <color rgb="FF63BE7B"/>
      </colorScale>
    </cfRule>
  </conditionalFormatting>
  <conditionalFormatting sqref="K29">
    <cfRule type="colorScale" priority="46">
      <colorScale>
        <cfvo type="num" val="-1E-3"/>
        <cfvo type="num" val="0"/>
        <cfvo type="num" val="1E-3"/>
        <color rgb="FFF8696B"/>
        <color rgb="FFFFEB84"/>
        <color rgb="FF63BE7B"/>
      </colorScale>
    </cfRule>
  </conditionalFormatting>
  <conditionalFormatting sqref="K35">
    <cfRule type="colorScale" priority="44">
      <colorScale>
        <cfvo type="num" val="-1E-3"/>
        <cfvo type="num" val="0"/>
        <cfvo type="num" val="1E-3"/>
        <color rgb="FFF8696B"/>
        <color rgb="FFFFEB84"/>
        <color rgb="FF63BE7B"/>
      </colorScale>
    </cfRule>
  </conditionalFormatting>
  <conditionalFormatting sqref="K36">
    <cfRule type="colorScale" priority="43">
      <colorScale>
        <cfvo type="num" val="-1E-3"/>
        <cfvo type="num" val="0"/>
        <cfvo type="num" val="1E-3"/>
        <color rgb="FFF8696B"/>
        <color rgb="FFFFEB84"/>
        <color rgb="FF63BE7B"/>
      </colorScale>
    </cfRule>
  </conditionalFormatting>
  <conditionalFormatting sqref="K37">
    <cfRule type="colorScale" priority="42">
      <colorScale>
        <cfvo type="num" val="-1E-3"/>
        <cfvo type="num" val="0"/>
        <cfvo type="num" val="1E-3"/>
        <color rgb="FFF8696B"/>
        <color rgb="FFFFEB84"/>
        <color rgb="FF63BE7B"/>
      </colorScale>
    </cfRule>
  </conditionalFormatting>
  <conditionalFormatting sqref="K38">
    <cfRule type="colorScale" priority="41">
      <colorScale>
        <cfvo type="num" val="-1E-3"/>
        <cfvo type="num" val="0"/>
        <cfvo type="num" val="1E-3"/>
        <color rgb="FFF8696B"/>
        <color rgb="FFFFEB84"/>
        <color rgb="FF63BE7B"/>
      </colorScale>
    </cfRule>
  </conditionalFormatting>
  <conditionalFormatting sqref="K39">
    <cfRule type="colorScale" priority="40">
      <colorScale>
        <cfvo type="num" val="-1E-3"/>
        <cfvo type="num" val="0"/>
        <cfvo type="num" val="1E-3"/>
        <color rgb="FFF8696B"/>
        <color rgb="FFFFEB84"/>
        <color rgb="FF63BE7B"/>
      </colorScale>
    </cfRule>
  </conditionalFormatting>
  <conditionalFormatting sqref="O5">
    <cfRule type="colorScale" priority="62">
      <colorScale>
        <cfvo type="num" val="-1E-3"/>
        <cfvo type="num" val="0"/>
        <cfvo type="num" val="1E-3"/>
        <color rgb="FFF8696B"/>
        <color rgb="FFFFEB84"/>
        <color rgb="FF63BE7B"/>
      </colorScale>
    </cfRule>
  </conditionalFormatting>
  <conditionalFormatting sqref="O6">
    <cfRule type="colorScale" priority="63">
      <colorScale>
        <cfvo type="num" val="-1E-3"/>
        <cfvo type="num" val="0"/>
        <cfvo type="num" val="1E-3"/>
        <color rgb="FFF8696B"/>
        <color rgb="FFFFEB84"/>
        <color rgb="FF63BE7B"/>
      </colorScale>
    </cfRule>
  </conditionalFormatting>
  <conditionalFormatting sqref="O7">
    <cfRule type="colorScale" priority="64">
      <colorScale>
        <cfvo type="num" val="-1E-3"/>
        <cfvo type="num" val="0"/>
        <cfvo type="num" val="1E-3"/>
        <color rgb="FFF8696B"/>
        <color rgb="FFFFEB84"/>
        <color rgb="FF63BE7B"/>
      </colorScale>
    </cfRule>
  </conditionalFormatting>
  <conditionalFormatting sqref="O8">
    <cfRule type="colorScale" priority="65">
      <colorScale>
        <cfvo type="num" val="-1E-3"/>
        <cfvo type="num" val="0"/>
        <cfvo type="num" val="1E-3"/>
        <color rgb="FFF8696B"/>
        <color rgb="FFFFEB84"/>
        <color rgb="FF63BE7B"/>
      </colorScale>
    </cfRule>
  </conditionalFormatting>
  <conditionalFormatting sqref="O9">
    <cfRule type="colorScale" priority="93">
      <colorScale>
        <cfvo type="num" val="-1E-3"/>
        <cfvo type="num" val="0"/>
        <cfvo type="num" val="1E-3"/>
        <color rgb="FFF8696B"/>
        <color rgb="FFFFEB84"/>
        <color rgb="FF63BE7B"/>
      </colorScale>
    </cfRule>
  </conditionalFormatting>
  <conditionalFormatting sqref="O10">
    <cfRule type="colorScale" priority="220">
      <colorScale>
        <cfvo type="num" val="-1E-3"/>
        <cfvo type="num" val="0"/>
        <cfvo type="num" val="1E-3"/>
        <color rgb="FFF8696B"/>
        <color rgb="FFFFEB84"/>
        <color rgb="FF63BE7B"/>
      </colorScale>
    </cfRule>
  </conditionalFormatting>
  <conditionalFormatting sqref="O15">
    <cfRule type="colorScale" priority="56">
      <colorScale>
        <cfvo type="num" val="-1E-3"/>
        <cfvo type="num" val="0"/>
        <cfvo type="num" val="1E-3"/>
        <color rgb="FFF8696B"/>
        <color rgb="FFFFEB84"/>
        <color rgb="FF63BE7B"/>
      </colorScale>
    </cfRule>
  </conditionalFormatting>
  <conditionalFormatting sqref="O16">
    <cfRule type="colorScale" priority="57">
      <colorScale>
        <cfvo type="num" val="-1E-3"/>
        <cfvo type="num" val="0"/>
        <cfvo type="num" val="1E-3"/>
        <color rgb="FFF8696B"/>
        <color rgb="FFFFEB84"/>
        <color rgb="FF63BE7B"/>
      </colorScale>
    </cfRule>
  </conditionalFormatting>
  <conditionalFormatting sqref="O17">
    <cfRule type="colorScale" priority="58">
      <colorScale>
        <cfvo type="num" val="-1E-3"/>
        <cfvo type="num" val="0"/>
        <cfvo type="num" val="1E-3"/>
        <color rgb="FFF8696B"/>
        <color rgb="FFFFEB84"/>
        <color rgb="FF63BE7B"/>
      </colorScale>
    </cfRule>
  </conditionalFormatting>
  <conditionalFormatting sqref="O18">
    <cfRule type="colorScale" priority="59">
      <colorScale>
        <cfvo type="num" val="-1E-3"/>
        <cfvo type="num" val="0"/>
        <cfvo type="num" val="1E-3"/>
        <color rgb="FFF8696B"/>
        <color rgb="FFFFEB84"/>
        <color rgb="FF63BE7B"/>
      </colorScale>
    </cfRule>
  </conditionalFormatting>
  <conditionalFormatting sqref="O19">
    <cfRule type="colorScale" priority="60">
      <colorScale>
        <cfvo type="num" val="-1E-3"/>
        <cfvo type="num" val="0"/>
        <cfvo type="num" val="1E-3"/>
        <color rgb="FFF8696B"/>
        <color rgb="FFFFEB84"/>
        <color rgb="FF63BE7B"/>
      </colorScale>
    </cfRule>
  </conditionalFormatting>
  <conditionalFormatting sqref="O20">
    <cfRule type="colorScale" priority="61">
      <colorScale>
        <cfvo type="num" val="-1E-3"/>
        <cfvo type="num" val="0"/>
        <cfvo type="num" val="1E-3"/>
        <color rgb="FFF8696B"/>
        <color rgb="FFFFEB84"/>
        <color rgb="FF63BE7B"/>
      </colorScale>
    </cfRule>
  </conditionalFormatting>
  <conditionalFormatting sqref="P5">
    <cfRule type="colorScale" priority="92">
      <colorScale>
        <cfvo type="num" val="-1E-3"/>
        <cfvo type="num" val="0"/>
        <cfvo type="num" val="1E-3"/>
        <color rgb="FFF8696B"/>
        <color rgb="FFFFEB84"/>
        <color rgb="FF63BE7B"/>
      </colorScale>
    </cfRule>
  </conditionalFormatting>
  <conditionalFormatting sqref="P6">
    <cfRule type="colorScale" priority="75">
      <colorScale>
        <cfvo type="num" val="-1E-3"/>
        <cfvo type="num" val="0"/>
        <cfvo type="num" val="1E-3"/>
        <color rgb="FFF8696B"/>
        <color rgb="FFFFEB84"/>
        <color rgb="FF63BE7B"/>
      </colorScale>
    </cfRule>
  </conditionalFormatting>
  <conditionalFormatting sqref="P7">
    <cfRule type="colorScale" priority="74">
      <colorScale>
        <cfvo type="num" val="-1E-3"/>
        <cfvo type="num" val="0"/>
        <cfvo type="num" val="1E-3"/>
        <color rgb="FFF8696B"/>
        <color rgb="FFFFEB84"/>
        <color rgb="FF63BE7B"/>
      </colorScale>
    </cfRule>
  </conditionalFormatting>
  <conditionalFormatting sqref="P8">
    <cfRule type="colorScale" priority="73">
      <colorScale>
        <cfvo type="num" val="-1E-3"/>
        <cfvo type="num" val="0"/>
        <cfvo type="num" val="1E-3"/>
        <color rgb="FFF8696B"/>
        <color rgb="FFFFEB84"/>
        <color rgb="FF63BE7B"/>
      </colorScale>
    </cfRule>
  </conditionalFormatting>
  <conditionalFormatting sqref="P9">
    <cfRule type="colorScale" priority="72">
      <colorScale>
        <cfvo type="num" val="-1E-3"/>
        <cfvo type="num" val="0"/>
        <cfvo type="num" val="1E-3"/>
        <color rgb="FFF8696B"/>
        <color rgb="FFFFEB84"/>
        <color rgb="FF63BE7B"/>
      </colorScale>
    </cfRule>
  </conditionalFormatting>
  <conditionalFormatting sqref="P15">
    <cfRule type="colorScale" priority="55">
      <colorScale>
        <cfvo type="num" val="-1E-3"/>
        <cfvo type="num" val="0"/>
        <cfvo type="num" val="1E-3"/>
        <color rgb="FFF8696B"/>
        <color rgb="FFFFEB84"/>
        <color rgb="FF63BE7B"/>
      </colorScale>
    </cfRule>
  </conditionalFormatting>
  <conditionalFormatting sqref="P16">
    <cfRule type="colorScale" priority="54">
      <colorScale>
        <cfvo type="num" val="-1E-3"/>
        <cfvo type="num" val="0"/>
        <cfvo type="num" val="1E-3"/>
        <color rgb="FFF8696B"/>
        <color rgb="FFFFEB84"/>
        <color rgb="FF63BE7B"/>
      </colorScale>
    </cfRule>
  </conditionalFormatting>
  <conditionalFormatting sqref="P17">
    <cfRule type="colorScale" priority="53">
      <colorScale>
        <cfvo type="num" val="-1E-3"/>
        <cfvo type="num" val="0"/>
        <cfvo type="num" val="1E-3"/>
        <color rgb="FFF8696B"/>
        <color rgb="FFFFEB84"/>
        <color rgb="FF63BE7B"/>
      </colorScale>
    </cfRule>
  </conditionalFormatting>
  <conditionalFormatting sqref="P18">
    <cfRule type="colorScale" priority="52">
      <colorScale>
        <cfvo type="num" val="-1E-3"/>
        <cfvo type="num" val="0"/>
        <cfvo type="num" val="1E-3"/>
        <color rgb="FFF8696B"/>
        <color rgb="FFFFEB84"/>
        <color rgb="FF63BE7B"/>
      </colorScale>
    </cfRule>
  </conditionalFormatting>
  <conditionalFormatting sqref="P19">
    <cfRule type="colorScale" priority="51">
      <colorScale>
        <cfvo type="num" val="-1E-3"/>
        <cfvo type="num" val="0"/>
        <cfvo type="num" val="1E-3"/>
        <color rgb="FFF8696B"/>
        <color rgb="FFFFEB84"/>
        <color rgb="FF63BE7B"/>
      </colorScale>
    </cfRule>
  </conditionalFormatting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31">
    <tabColor theme="7" tint="-0.499984740745262"/>
  </sheetPr>
  <dimension ref="B1:U56"/>
  <sheetViews>
    <sheetView showGridLines="0" topLeftCell="A34" zoomScaleNormal="100" zoomScaleSheetLayoutView="100" workbookViewId="0">
      <selection activeCell="C34" sqref="C34"/>
    </sheetView>
  </sheetViews>
  <sheetFormatPr defaultColWidth="8.85546875" defaultRowHeight="15" x14ac:dyDescent="0.25"/>
  <cols>
    <col min="1" max="1" width="1.28515625" style="111" customWidth="1"/>
    <col min="2" max="2" width="20.5703125" style="111" bestFit="1" customWidth="1"/>
    <col min="3" max="3" width="9.85546875" style="111" bestFit="1" customWidth="1"/>
    <col min="4" max="4" width="13.85546875" style="111" bestFit="1" customWidth="1"/>
    <col min="5" max="5" width="11.5703125" style="111" bestFit="1" customWidth="1"/>
    <col min="6" max="6" width="14.85546875" style="111" bestFit="1" customWidth="1"/>
    <col min="7" max="8" width="15.28515625" style="111" bestFit="1" customWidth="1"/>
    <col min="9" max="9" width="18.5703125" style="111" bestFit="1" customWidth="1"/>
    <col min="10" max="12" width="17.140625" style="111" customWidth="1"/>
    <col min="13" max="14" width="20.5703125" style="111" bestFit="1" customWidth="1"/>
    <col min="15" max="15" width="16.85546875" style="111" bestFit="1" customWidth="1"/>
    <col min="16" max="16" width="13.28515625" style="111" bestFit="1" customWidth="1"/>
    <col min="17" max="17" width="16.85546875" style="111" bestFit="1" customWidth="1"/>
    <col min="18" max="18" width="14.7109375" style="111" bestFit="1" customWidth="1"/>
    <col min="19" max="19" width="20.5703125" style="111" bestFit="1" customWidth="1"/>
    <col min="20" max="20" width="19" style="111" bestFit="1" customWidth="1"/>
    <col min="21" max="21" width="20.5703125" style="111" bestFit="1" customWidth="1"/>
    <col min="22" max="22" width="13.42578125" style="111" bestFit="1" customWidth="1"/>
    <col min="23" max="23" width="11.140625" style="111" bestFit="1" customWidth="1"/>
    <col min="24" max="24" width="13.5703125" style="111" bestFit="1" customWidth="1"/>
    <col min="25" max="25" width="12.28515625" style="111" bestFit="1" customWidth="1"/>
    <col min="26" max="26" width="13.5703125" style="111" bestFit="1" customWidth="1"/>
    <col min="27" max="27" width="10.28515625" style="111" bestFit="1" customWidth="1"/>
    <col min="28" max="28" width="16.140625" style="111" bestFit="1" customWidth="1"/>
    <col min="29" max="29" width="13.42578125" style="111" bestFit="1" customWidth="1"/>
    <col min="30" max="16384" width="8.85546875" style="111"/>
  </cols>
  <sheetData>
    <row r="1" spans="2:15" ht="6" customHeight="1" x14ac:dyDescent="0.25"/>
    <row r="2" spans="2:15" ht="21.75" thickBot="1" x14ac:dyDescent="0.3">
      <c r="B2" s="269" t="s">
        <v>14</v>
      </c>
      <c r="C2" s="269"/>
      <c r="D2" s="269"/>
      <c r="E2" s="269"/>
      <c r="F2" s="269"/>
      <c r="G2" s="269"/>
      <c r="H2" s="269"/>
      <c r="I2" s="269"/>
      <c r="J2" s="269"/>
      <c r="K2" s="269"/>
      <c r="L2" s="269"/>
      <c r="M2" s="269"/>
      <c r="N2" s="269"/>
      <c r="O2" s="269"/>
    </row>
    <row r="3" spans="2:15" ht="15" customHeight="1" x14ac:dyDescent="0.25">
      <c r="B3" s="129" t="s">
        <v>29</v>
      </c>
      <c r="C3" s="271" t="s">
        <v>63</v>
      </c>
      <c r="D3" s="257" t="s">
        <v>35</v>
      </c>
      <c r="E3" s="257" t="s">
        <v>36</v>
      </c>
      <c r="F3" s="257" t="s">
        <v>37</v>
      </c>
      <c r="G3" s="263" t="s">
        <v>48</v>
      </c>
      <c r="H3" s="270" t="s">
        <v>33</v>
      </c>
      <c r="I3" s="257" t="s">
        <v>42</v>
      </c>
      <c r="J3" s="257" t="s">
        <v>64</v>
      </c>
      <c r="K3" s="257" t="s">
        <v>43</v>
      </c>
      <c r="L3" s="257" t="s">
        <v>44</v>
      </c>
      <c r="M3" s="257" t="s">
        <v>45</v>
      </c>
      <c r="N3" s="257" t="s">
        <v>46</v>
      </c>
      <c r="O3" s="267" t="s">
        <v>65</v>
      </c>
    </row>
    <row r="4" spans="2:15" ht="15.75" thickBot="1" x14ac:dyDescent="0.3">
      <c r="B4" s="54" t="s">
        <v>34</v>
      </c>
      <c r="C4" s="272"/>
      <c r="D4" s="258"/>
      <c r="E4" s="258"/>
      <c r="F4" s="258"/>
      <c r="G4" s="264"/>
      <c r="H4" s="268"/>
      <c r="I4" s="258"/>
      <c r="J4" s="258"/>
      <c r="K4" s="258"/>
      <c r="L4" s="258"/>
      <c r="M4" s="258"/>
      <c r="N4" s="258"/>
      <c r="O4" s="268"/>
    </row>
    <row r="5" spans="2:15" x14ac:dyDescent="0.25">
      <c r="B5" s="112" t="s">
        <v>0</v>
      </c>
      <c r="C5" s="113"/>
      <c r="D5" s="113"/>
      <c r="E5" s="112">
        <f>(10*((100+'General information'!$G$22+'General information'!$G$23+'General information'!$G$24)-'General information'!C23)/100)*(D5+C5)</f>
        <v>0</v>
      </c>
      <c r="F5" s="112">
        <f>(E5*10)/100</f>
        <v>0</v>
      </c>
      <c r="G5" s="112">
        <f>D5*'General information'!$C$2</f>
        <v>0</v>
      </c>
      <c r="H5" s="112">
        <f>(('General information'!$E$32*C5)*0.8+('General information'!$E$34*C5)*0.2)</f>
        <v>0</v>
      </c>
      <c r="I5" s="112">
        <f>F5*Weapons!$P$28</f>
        <v>0</v>
      </c>
      <c r="J5" s="112">
        <f t="shared" ref="J5:J11" si="0">(G5+I5+H5)</f>
        <v>0</v>
      </c>
      <c r="K5" s="112">
        <f t="shared" ref="K5:K11" si="1">IF(ISERROR((J5/E5)),0,((J5/E5)))</f>
        <v>0</v>
      </c>
      <c r="L5" s="112">
        <f t="shared" ref="L5:L11" si="2">IF(E5=0,0,K5+P5)</f>
        <v>0</v>
      </c>
      <c r="M5" s="112">
        <f>(E5*($P$29-$Q$29))</f>
        <v>0</v>
      </c>
      <c r="N5" s="112">
        <f t="shared" ref="N5:N11" si="3">M5-J5</f>
        <v>0</v>
      </c>
      <c r="O5" s="114">
        <f>IF(E5=0,0,(IF((ISERROR(($P$29-$Q$29)/K5)),0,($P$29-$Q$29)/K5)-1))</f>
        <v>0</v>
      </c>
    </row>
    <row r="6" spans="2:15" x14ac:dyDescent="0.25">
      <c r="B6" s="112" t="s">
        <v>1</v>
      </c>
      <c r="C6" s="113"/>
      <c r="D6" s="113"/>
      <c r="E6" s="112">
        <f>(10*((100+'General information'!$G$22+'General information'!$G$23+'General information'!$G$24)-'General information'!C24)/100)*(D6+C6)</f>
        <v>0</v>
      </c>
      <c r="F6" s="112">
        <f>(E6*20)/100</f>
        <v>0</v>
      </c>
      <c r="G6" s="112">
        <f>D6*'General information'!$C$2</f>
        <v>0</v>
      </c>
      <c r="H6" s="112">
        <f>(('General information'!$E$32*C6)*0.8+('General information'!$E$34*C6)*0.2)</f>
        <v>0</v>
      </c>
      <c r="I6" s="112">
        <f>F6*Weapons!$P$28</f>
        <v>0</v>
      </c>
      <c r="J6" s="112">
        <f t="shared" si="0"/>
        <v>0</v>
      </c>
      <c r="K6" s="112">
        <f t="shared" si="1"/>
        <v>0</v>
      </c>
      <c r="L6" s="112">
        <f t="shared" si="2"/>
        <v>0</v>
      </c>
      <c r="M6" s="112">
        <f>(E6*($P$30-$Q$30))</f>
        <v>0</v>
      </c>
      <c r="N6" s="112">
        <f t="shared" si="3"/>
        <v>0</v>
      </c>
      <c r="O6" s="114">
        <f>IF(E6=0,0,(IF((ISERROR(($P$30-$Q$30)/K6)),0,($P$30-$Q$30)/K6)-1))</f>
        <v>0</v>
      </c>
    </row>
    <row r="7" spans="2:15" x14ac:dyDescent="0.25">
      <c r="B7" s="112" t="s">
        <v>2</v>
      </c>
      <c r="C7" s="113"/>
      <c r="D7" s="113"/>
      <c r="E7" s="112">
        <f>(10*((100+'General information'!$G$22+'General information'!$G$23+'General information'!$G$24)-'General information'!C25)/100)*(D7+C7)</f>
        <v>0</v>
      </c>
      <c r="F7" s="112">
        <f>(E7*30)/100</f>
        <v>0</v>
      </c>
      <c r="G7" s="112">
        <f>D7*'General information'!$C$2</f>
        <v>0</v>
      </c>
      <c r="H7" s="112">
        <f>(('General information'!$E$32*C7)*0.8+('General information'!$E$34*C7)*0.2)</f>
        <v>0</v>
      </c>
      <c r="I7" s="112">
        <f>F7*Weapons!$P$28</f>
        <v>0</v>
      </c>
      <c r="J7" s="112">
        <f t="shared" si="0"/>
        <v>0</v>
      </c>
      <c r="K7" s="112">
        <f t="shared" si="1"/>
        <v>0</v>
      </c>
      <c r="L7" s="112">
        <f t="shared" si="2"/>
        <v>0</v>
      </c>
      <c r="M7" s="112">
        <f>(E7*($P$31-$Q$31))</f>
        <v>0</v>
      </c>
      <c r="N7" s="112">
        <f t="shared" si="3"/>
        <v>0</v>
      </c>
      <c r="O7" s="114">
        <f>IF(E7=0,0,(IF((ISERROR(($P$31-$Q$31)/K7)),0,($P$31-$Q$31)/K7)-1))</f>
        <v>0</v>
      </c>
    </row>
    <row r="8" spans="2:15" x14ac:dyDescent="0.25">
      <c r="B8" s="112" t="s">
        <v>3</v>
      </c>
      <c r="C8" s="113"/>
      <c r="D8" s="113"/>
      <c r="E8" s="112">
        <f>(10*((100+'General information'!$G$22+'General information'!$G$23+'General information'!$G$24)-'General information'!C26)/100)*(D8+C8)</f>
        <v>0</v>
      </c>
      <c r="F8" s="112">
        <f>(E8*40)/100</f>
        <v>0</v>
      </c>
      <c r="G8" s="112">
        <f>D8*'General information'!$C$2</f>
        <v>0</v>
      </c>
      <c r="H8" s="112">
        <f>(('General information'!$E$32*C8)*0.8+('General information'!$E$34*C8)*0.2)</f>
        <v>0</v>
      </c>
      <c r="I8" s="112">
        <f>F8*Weapons!$P$28</f>
        <v>0</v>
      </c>
      <c r="J8" s="112">
        <f t="shared" si="0"/>
        <v>0</v>
      </c>
      <c r="K8" s="112">
        <f t="shared" si="1"/>
        <v>0</v>
      </c>
      <c r="L8" s="112">
        <f t="shared" si="2"/>
        <v>0</v>
      </c>
      <c r="M8" s="112">
        <f>(E8*($P$32-$Q$32))</f>
        <v>0</v>
      </c>
      <c r="N8" s="112">
        <f t="shared" si="3"/>
        <v>0</v>
      </c>
      <c r="O8" s="114">
        <f>IF(E8=0,0,(IF((ISERROR(($P$32-$Q$32)/K8)),0,($P$32-$Q$32)/K8)-1))</f>
        <v>0</v>
      </c>
    </row>
    <row r="9" spans="2:15" x14ac:dyDescent="0.25">
      <c r="B9" s="112" t="s">
        <v>4</v>
      </c>
      <c r="C9" s="113"/>
      <c r="D9" s="113"/>
      <c r="E9" s="112">
        <f>(10*((100+'General information'!$G$22+'General information'!$G$23+'General information'!$G$24)-'General information'!C27)/100)*(D9+C9)</f>
        <v>0</v>
      </c>
      <c r="F9" s="112">
        <f>(E9*50)/100</f>
        <v>0</v>
      </c>
      <c r="G9" s="112">
        <f>D9*'General information'!$C$2</f>
        <v>0</v>
      </c>
      <c r="H9" s="112">
        <f>(('General information'!$E$32*C9)*0.8+('General information'!$E$34*C9)*0.2)</f>
        <v>0</v>
      </c>
      <c r="I9" s="112">
        <f>F9*Weapons!$P$28</f>
        <v>0</v>
      </c>
      <c r="J9" s="112">
        <f t="shared" si="0"/>
        <v>0</v>
      </c>
      <c r="K9" s="112">
        <f t="shared" si="1"/>
        <v>0</v>
      </c>
      <c r="L9" s="112">
        <f t="shared" si="2"/>
        <v>0</v>
      </c>
      <c r="M9" s="112">
        <f>(E9*($P$33-$Q$33))</f>
        <v>0</v>
      </c>
      <c r="N9" s="112">
        <f t="shared" si="3"/>
        <v>0</v>
      </c>
      <c r="O9" s="114">
        <f>IF(E9=0,0,(IF((ISERROR(($P$33-$Q$33)/K9)),0,($P$33-$Q$33)/K9)-1))</f>
        <v>0</v>
      </c>
    </row>
    <row r="10" spans="2:15" x14ac:dyDescent="0.25">
      <c r="B10" s="112" t="s">
        <v>6</v>
      </c>
      <c r="C10" s="113"/>
      <c r="D10" s="113"/>
      <c r="E10" s="112">
        <f>(10*((100+'General information'!$G$22+'General information'!$G$23+'General information'!$G$24)-'General information'!C28)/100)*(D10+C10)</f>
        <v>0</v>
      </c>
      <c r="F10" s="112">
        <f>(E10*60)/100</f>
        <v>0</v>
      </c>
      <c r="G10" s="112">
        <f>D10*'General information'!$C$2</f>
        <v>0</v>
      </c>
      <c r="H10" s="112">
        <f>(('General information'!$E$32*C10)*0.8+('General information'!$E$34*C10)*0.2)</f>
        <v>0</v>
      </c>
      <c r="I10" s="112">
        <f>F10*Weapons!$P$28</f>
        <v>0</v>
      </c>
      <c r="J10" s="112">
        <f t="shared" si="0"/>
        <v>0</v>
      </c>
      <c r="K10" s="112">
        <f t="shared" si="1"/>
        <v>0</v>
      </c>
      <c r="L10" s="112">
        <f t="shared" si="2"/>
        <v>0</v>
      </c>
      <c r="M10" s="112">
        <f>(E10*($P$34-$Q$34))</f>
        <v>0</v>
      </c>
      <c r="N10" s="112">
        <f t="shared" si="3"/>
        <v>0</v>
      </c>
      <c r="O10" s="114">
        <f>IF(E10=0,0,(IF((ISERROR(($P$34-$Q$34)/K10)),0,($P$34-$Q$34)/K10)-1))</f>
        <v>0</v>
      </c>
    </row>
    <row r="11" spans="2:15" x14ac:dyDescent="0.25">
      <c r="B11" s="112" t="s">
        <v>7</v>
      </c>
      <c r="C11" s="113"/>
      <c r="D11" s="113"/>
      <c r="E11" s="112">
        <f>(10*((100+'General information'!$G$22+'General information'!$G$23+'General information'!$G$24)-'General information'!C29)/100)*(D11+C11)</f>
        <v>0</v>
      </c>
      <c r="F11" s="112">
        <f>(E11*200)/100</f>
        <v>0</v>
      </c>
      <c r="G11" s="112">
        <f>D11*'General information'!$C$2</f>
        <v>0</v>
      </c>
      <c r="H11" s="112">
        <f>(('General information'!$E$32*C11)*0.8+('General information'!$E$34*C11)*0.2)</f>
        <v>0</v>
      </c>
      <c r="I11" s="112">
        <f>F11*Weapons!$P$28</f>
        <v>0</v>
      </c>
      <c r="J11" s="112">
        <f t="shared" si="0"/>
        <v>0</v>
      </c>
      <c r="K11" s="112">
        <f t="shared" si="1"/>
        <v>0</v>
      </c>
      <c r="L11" s="112">
        <f t="shared" si="2"/>
        <v>0</v>
      </c>
      <c r="M11" s="112">
        <f>(E11*($P$35-$Q$35))</f>
        <v>0</v>
      </c>
      <c r="N11" s="112">
        <f t="shared" si="3"/>
        <v>0</v>
      </c>
      <c r="O11" s="114">
        <f>IF(E11=0,0,(IF((ISERROR(($P$35-$Q$35)/K11)),0,($P$35-$Q$35)/K11)-1))</f>
        <v>0</v>
      </c>
    </row>
    <row r="12" spans="2:15" x14ac:dyDescent="0.25">
      <c r="B12" s="173" t="s">
        <v>10</v>
      </c>
      <c r="C12" s="116"/>
      <c r="D12" s="116"/>
      <c r="E12" s="116"/>
      <c r="F12" s="116">
        <f>SUM(F5:F11)</f>
        <v>0</v>
      </c>
      <c r="G12" s="116">
        <f>SUM(G5:G11)</f>
        <v>0</v>
      </c>
      <c r="H12" s="116">
        <f>SUM(H5:H11)</f>
        <v>0</v>
      </c>
      <c r="I12" s="116">
        <f>SUM(I5:I11)</f>
        <v>0</v>
      </c>
      <c r="J12" s="116">
        <f>SUM(J5:J11)</f>
        <v>0</v>
      </c>
      <c r="K12" s="116"/>
      <c r="L12" s="116"/>
      <c r="M12" s="116">
        <f>SUM(M5:M11)</f>
        <v>0</v>
      </c>
      <c r="N12" s="112">
        <f>SUM(N5:N11)</f>
        <v>0</v>
      </c>
    </row>
    <row r="13" spans="2:15" ht="6" customHeight="1" x14ac:dyDescent="0.25"/>
    <row r="14" spans="2:15" ht="21.75" thickBot="1" x14ac:dyDescent="0.3">
      <c r="B14" s="269" t="s">
        <v>15</v>
      </c>
      <c r="C14" s="269"/>
      <c r="D14" s="269"/>
      <c r="E14" s="269"/>
      <c r="F14" s="269"/>
      <c r="G14" s="269"/>
      <c r="H14" s="269"/>
      <c r="I14" s="269"/>
      <c r="J14" s="269"/>
      <c r="K14" s="269"/>
      <c r="L14" s="269"/>
      <c r="M14" s="269"/>
      <c r="N14" s="269"/>
      <c r="O14" s="269"/>
    </row>
    <row r="15" spans="2:15" ht="15" customHeight="1" x14ac:dyDescent="0.25">
      <c r="B15" s="129" t="s">
        <v>29</v>
      </c>
      <c r="C15" s="271" t="s">
        <v>63</v>
      </c>
      <c r="D15" s="257" t="s">
        <v>35</v>
      </c>
      <c r="E15" s="257" t="s">
        <v>36</v>
      </c>
      <c r="F15" s="257" t="s">
        <v>37</v>
      </c>
      <c r="G15" s="263" t="s">
        <v>48</v>
      </c>
      <c r="H15" s="270" t="s">
        <v>33</v>
      </c>
      <c r="I15" s="257" t="s">
        <v>42</v>
      </c>
      <c r="J15" s="257" t="s">
        <v>64</v>
      </c>
      <c r="K15" s="257" t="s">
        <v>43</v>
      </c>
      <c r="L15" s="257" t="s">
        <v>44</v>
      </c>
      <c r="M15" s="257" t="s">
        <v>45</v>
      </c>
      <c r="N15" s="257" t="s">
        <v>46</v>
      </c>
      <c r="O15" s="267" t="s">
        <v>65</v>
      </c>
    </row>
    <row r="16" spans="2:15" ht="15.75" thickBot="1" x14ac:dyDescent="0.3">
      <c r="B16" s="54" t="s">
        <v>34</v>
      </c>
      <c r="C16" s="272"/>
      <c r="D16" s="258"/>
      <c r="E16" s="258"/>
      <c r="F16" s="258"/>
      <c r="G16" s="264"/>
      <c r="H16" s="268"/>
      <c r="I16" s="258"/>
      <c r="J16" s="258"/>
      <c r="K16" s="258"/>
      <c r="L16" s="258"/>
      <c r="M16" s="258"/>
      <c r="N16" s="258"/>
      <c r="O16" s="268"/>
    </row>
    <row r="17" spans="2:21" ht="14.45" customHeight="1" x14ac:dyDescent="0.25">
      <c r="B17" s="112" t="s">
        <v>0</v>
      </c>
      <c r="C17" s="113"/>
      <c r="D17" s="113"/>
      <c r="E17" s="112">
        <f>(10*((100+'General information'!$H$22+'General information'!$H$23+'General information'!$H$24)-'General information'!D23)/100)*(D17+C17)</f>
        <v>0</v>
      </c>
      <c r="F17" s="112">
        <f>(E17*10)/100</f>
        <v>0</v>
      </c>
      <c r="G17" s="112">
        <f>D17*'General information'!$C$2</f>
        <v>0</v>
      </c>
      <c r="H17" s="112">
        <f>(('General information'!$E$33*C17)*0.8+('General information'!$E$34*C17)*0.2)</f>
        <v>0</v>
      </c>
      <c r="I17" s="112">
        <f>F17*Weapons!$P$28</f>
        <v>0</v>
      </c>
      <c r="J17" s="112">
        <f t="shared" ref="J17:J23" si="4">(G17+I17+H17)</f>
        <v>0</v>
      </c>
      <c r="K17" s="112">
        <f t="shared" ref="K17:K23" si="5">IF(ISERROR((J17/E17)),0,((J17/E17)))</f>
        <v>0</v>
      </c>
      <c r="L17" s="112">
        <f t="shared" ref="L17:L23" si="6">IF(E17=0,0,K17+Q29)</f>
        <v>0</v>
      </c>
      <c r="M17" s="112">
        <f>(E17*($P$29-$Q$29))</f>
        <v>0</v>
      </c>
      <c r="N17" s="112">
        <f t="shared" ref="N17:N23" si="7">M17-J17</f>
        <v>0</v>
      </c>
      <c r="O17" s="114">
        <f>IF(E17=0,0,(IF((ISERROR(($P$29-$Q$29)/K17)),0,($P$29-$Q$29)/K17)-1))</f>
        <v>0</v>
      </c>
    </row>
    <row r="18" spans="2:21" x14ac:dyDescent="0.25">
      <c r="B18" s="112" t="s">
        <v>1</v>
      </c>
      <c r="C18" s="113"/>
      <c r="D18" s="113"/>
      <c r="E18" s="112">
        <f>(10*((100+'General information'!$H$22+'General information'!$H$23+'General information'!$H$24)-'General information'!D24)/100)*(D18+C18)</f>
        <v>0</v>
      </c>
      <c r="F18" s="112">
        <f>(E18*20)/100</f>
        <v>0</v>
      </c>
      <c r="G18" s="112">
        <f>D18*'General information'!$C$2</f>
        <v>0</v>
      </c>
      <c r="H18" s="112">
        <f>(('General information'!$E$33*C18)*0.8+('General information'!$E$34*C18)*0.2)</f>
        <v>0</v>
      </c>
      <c r="I18" s="112">
        <f>F18*Weapons!$P$28</f>
        <v>0</v>
      </c>
      <c r="J18" s="112">
        <f t="shared" si="4"/>
        <v>0</v>
      </c>
      <c r="K18" s="112">
        <f t="shared" si="5"/>
        <v>0</v>
      </c>
      <c r="L18" s="112">
        <f t="shared" si="6"/>
        <v>0</v>
      </c>
      <c r="M18" s="112">
        <f>(E18*($P$30-$Q$30))</f>
        <v>0</v>
      </c>
      <c r="N18" s="112">
        <f t="shared" si="7"/>
        <v>0</v>
      </c>
      <c r="O18" s="114">
        <f>IF(E18=0,0,(IF((ISERROR(($P$30-$Q$30)/K18)),0,($P$30-$Q$30)/K18)-1))</f>
        <v>0</v>
      </c>
    </row>
    <row r="19" spans="2:21" ht="14.45" customHeight="1" x14ac:dyDescent="0.25">
      <c r="B19" s="112" t="s">
        <v>2</v>
      </c>
      <c r="C19" s="113"/>
      <c r="D19" s="113"/>
      <c r="E19" s="112">
        <f>(10*((100+'General information'!$H$22+'General information'!$H$23+'General information'!$H$24)-'General information'!D25)/100)*(D19+C19)</f>
        <v>0</v>
      </c>
      <c r="F19" s="112">
        <f>(E19*30)/100</f>
        <v>0</v>
      </c>
      <c r="G19" s="112">
        <f>D19*'General information'!$C$2</f>
        <v>0</v>
      </c>
      <c r="H19" s="112">
        <f>(('General information'!$E$33*C19)*0.8+('General information'!$E$34*C19)*0.2)</f>
        <v>0</v>
      </c>
      <c r="I19" s="112">
        <f>F19*Weapons!$P$28</f>
        <v>0</v>
      </c>
      <c r="J19" s="112">
        <f t="shared" si="4"/>
        <v>0</v>
      </c>
      <c r="K19" s="112">
        <f t="shared" si="5"/>
        <v>0</v>
      </c>
      <c r="L19" s="112">
        <f t="shared" si="6"/>
        <v>0</v>
      </c>
      <c r="M19" s="112">
        <f>(E19*($P$31-$Q$31))</f>
        <v>0</v>
      </c>
      <c r="N19" s="112">
        <f t="shared" si="7"/>
        <v>0</v>
      </c>
      <c r="O19" s="114">
        <f>IF(E19=0,0,(IF((ISERROR(($P$31-$Q$31)/K19)),0,($P$31-$Q$31)/K19)-1))</f>
        <v>0</v>
      </c>
    </row>
    <row r="20" spans="2:21" ht="14.45" customHeight="1" x14ac:dyDescent="0.25">
      <c r="B20" s="112" t="s">
        <v>3</v>
      </c>
      <c r="C20" s="113"/>
      <c r="D20" s="113"/>
      <c r="E20" s="112">
        <f>(10*((100+'General information'!$H$22+'General information'!$H$23+'General information'!$H$24)-'General information'!D26)/100)*(D20+C20)</f>
        <v>0</v>
      </c>
      <c r="F20" s="112">
        <f>(E20*40)/100</f>
        <v>0</v>
      </c>
      <c r="G20" s="112">
        <f>D20*'General information'!$C$2</f>
        <v>0</v>
      </c>
      <c r="H20" s="112">
        <f>(('General information'!$E$33*C20)*0.8+('General information'!$E$34*C20)*0.2)</f>
        <v>0</v>
      </c>
      <c r="I20" s="112">
        <f>F20*Weapons!$P$28</f>
        <v>0</v>
      </c>
      <c r="J20" s="112">
        <f t="shared" si="4"/>
        <v>0</v>
      </c>
      <c r="K20" s="112">
        <f t="shared" si="5"/>
        <v>0</v>
      </c>
      <c r="L20" s="112">
        <f t="shared" si="6"/>
        <v>0</v>
      </c>
      <c r="M20" s="112">
        <f>(E20*($P$32-$Q$32))</f>
        <v>0</v>
      </c>
      <c r="N20" s="112">
        <f t="shared" si="7"/>
        <v>0</v>
      </c>
      <c r="O20" s="114">
        <f>IF(E20=0,0,(IF((ISERROR(($P$32-$Q$32)/K20)),0,($P$32-$Q$32)/K20)-1))</f>
        <v>0</v>
      </c>
    </row>
    <row r="21" spans="2:21" ht="14.45" customHeight="1" x14ac:dyDescent="0.25">
      <c r="B21" s="112" t="s">
        <v>4</v>
      </c>
      <c r="C21" s="113"/>
      <c r="D21" s="113"/>
      <c r="E21" s="112">
        <f>(10*((100+'General information'!$H$22+'General information'!$H$23+'General information'!$H$24)-'General information'!D27)/100)*(D21+C21)</f>
        <v>0</v>
      </c>
      <c r="F21" s="112">
        <f>(E21*50)/100</f>
        <v>0</v>
      </c>
      <c r="G21" s="112">
        <f>D21*'General information'!$C$2</f>
        <v>0</v>
      </c>
      <c r="H21" s="112">
        <f>(('General information'!$E$33*C21)*0.8+('General information'!$E$34*C21)*0.2)</f>
        <v>0</v>
      </c>
      <c r="I21" s="112">
        <f>F21*Weapons!$P$28</f>
        <v>0</v>
      </c>
      <c r="J21" s="112">
        <f t="shared" si="4"/>
        <v>0</v>
      </c>
      <c r="K21" s="112">
        <f t="shared" si="5"/>
        <v>0</v>
      </c>
      <c r="L21" s="112">
        <f t="shared" si="6"/>
        <v>0</v>
      </c>
      <c r="M21" s="112">
        <f>(E21*($P$33-$Q$33))</f>
        <v>0</v>
      </c>
      <c r="N21" s="112">
        <f t="shared" si="7"/>
        <v>0</v>
      </c>
      <c r="O21" s="114">
        <f>IF(E21=0,0,(IF((ISERROR(($P$33-$Q$33)/K21)),0,($P$33-$Q$33)/K21)-1))</f>
        <v>0</v>
      </c>
    </row>
    <row r="22" spans="2:21" x14ac:dyDescent="0.25">
      <c r="B22" s="112" t="s">
        <v>6</v>
      </c>
      <c r="C22" s="113"/>
      <c r="D22" s="113"/>
      <c r="E22" s="112">
        <f>(10*((100+'General information'!$H$22+'General information'!$H$23+'General information'!$H$24)-'General information'!D28)/100)*(D22+C22)</f>
        <v>0</v>
      </c>
      <c r="F22" s="112">
        <f>(E22*60)/100</f>
        <v>0</v>
      </c>
      <c r="G22" s="112">
        <f>D22*'General information'!$C$2</f>
        <v>0</v>
      </c>
      <c r="H22" s="112">
        <f>(('General information'!$E$33*C22)*0.8+('General information'!$E$34*C22)*0.2)</f>
        <v>0</v>
      </c>
      <c r="I22" s="112">
        <f>F22*Weapons!$P$28</f>
        <v>0</v>
      </c>
      <c r="J22" s="112">
        <f t="shared" si="4"/>
        <v>0</v>
      </c>
      <c r="K22" s="112">
        <f t="shared" si="5"/>
        <v>0</v>
      </c>
      <c r="L22" s="112">
        <f t="shared" si="6"/>
        <v>0</v>
      </c>
      <c r="M22" s="112">
        <f>(E22*($P$34-$Q$34))</f>
        <v>0</v>
      </c>
      <c r="N22" s="112">
        <f t="shared" si="7"/>
        <v>0</v>
      </c>
      <c r="O22" s="114">
        <f>IF(E22=0,0,(IF((ISERROR(($P$34-$Q$34)/K22)),0,($P$34-$Q$34)/K22)-1))</f>
        <v>0</v>
      </c>
    </row>
    <row r="23" spans="2:21" ht="14.45" customHeight="1" x14ac:dyDescent="0.25">
      <c r="B23" s="112" t="s">
        <v>7</v>
      </c>
      <c r="C23" s="113"/>
      <c r="D23" s="113"/>
      <c r="E23" s="112">
        <f>(10*((100+'General information'!$H$22+'General information'!$H$23+'General information'!$H$24)-'General information'!D29)/100)*(D23+C23)</f>
        <v>0</v>
      </c>
      <c r="F23" s="112">
        <f>(E23*200)/100</f>
        <v>0</v>
      </c>
      <c r="G23" s="112">
        <f>D23*'General information'!$C$2</f>
        <v>0</v>
      </c>
      <c r="H23" s="112">
        <f>(('General information'!$E$33*C23)*0.8+('General information'!$E$34*C23)*0.2)</f>
        <v>0</v>
      </c>
      <c r="I23" s="112">
        <f>F23*Weapons!$P$28</f>
        <v>0</v>
      </c>
      <c r="J23" s="112">
        <f t="shared" si="4"/>
        <v>0</v>
      </c>
      <c r="K23" s="112">
        <f t="shared" si="5"/>
        <v>0</v>
      </c>
      <c r="L23" s="112">
        <f t="shared" si="6"/>
        <v>0</v>
      </c>
      <c r="M23" s="112">
        <f>(E23*($P$35-$Q$35))</f>
        <v>0</v>
      </c>
      <c r="N23" s="112">
        <f t="shared" si="7"/>
        <v>0</v>
      </c>
      <c r="O23" s="114">
        <f>IF(E23=0,0,(IF((ISERROR(($P$35-$Q$35)/K23)),0,($P$35-$Q$35)/K23)-1))</f>
        <v>0</v>
      </c>
    </row>
    <row r="24" spans="2:21" x14ac:dyDescent="0.25">
      <c r="B24" s="173" t="s">
        <v>10</v>
      </c>
      <c r="C24" s="116"/>
      <c r="D24" s="116"/>
      <c r="E24" s="116"/>
      <c r="F24" s="116">
        <f>SUM(F17:F23)</f>
        <v>0</v>
      </c>
      <c r="G24" s="116">
        <f>SUM(G17:G23)</f>
        <v>0</v>
      </c>
      <c r="H24" s="116">
        <f>SUM(H17:H23)</f>
        <v>0</v>
      </c>
      <c r="I24" s="116">
        <f>SUM(I17:I23)</f>
        <v>0</v>
      </c>
      <c r="J24" s="116">
        <f>SUM(J17:J23)</f>
        <v>0</v>
      </c>
      <c r="K24" s="116"/>
      <c r="L24" s="116"/>
      <c r="M24" s="116">
        <f>SUM(M17:M23)</f>
        <v>0</v>
      </c>
      <c r="N24" s="112">
        <f>SUM(N17:N23)</f>
        <v>0</v>
      </c>
    </row>
    <row r="25" spans="2:21" ht="6" customHeight="1" thickBot="1" x14ac:dyDescent="0.3">
      <c r="P25" s="117"/>
    </row>
    <row r="26" spans="2:21" ht="21.75" thickBot="1" x14ac:dyDescent="0.3">
      <c r="B26" s="269" t="s">
        <v>14</v>
      </c>
      <c r="C26" s="269"/>
      <c r="D26" s="269"/>
      <c r="E26" s="269"/>
      <c r="F26" s="269"/>
      <c r="G26" s="269"/>
      <c r="H26" s="269"/>
      <c r="I26" s="269"/>
      <c r="J26" s="269"/>
      <c r="K26" s="269"/>
      <c r="L26" s="269"/>
      <c r="M26" s="269"/>
      <c r="O26" s="253" t="s">
        <v>66</v>
      </c>
      <c r="P26" s="254"/>
      <c r="Q26" s="254"/>
      <c r="R26" s="254"/>
      <c r="S26" s="254"/>
      <c r="T26" s="254"/>
      <c r="U26" s="255"/>
    </row>
    <row r="27" spans="2:21" ht="15.75" customHeight="1" thickBot="1" x14ac:dyDescent="0.3">
      <c r="B27" s="53" t="s">
        <v>23</v>
      </c>
      <c r="C27" s="271" t="s">
        <v>63</v>
      </c>
      <c r="D27" s="257" t="s">
        <v>35</v>
      </c>
      <c r="E27" s="257" t="s">
        <v>36</v>
      </c>
      <c r="F27" s="270" t="s">
        <v>33</v>
      </c>
      <c r="G27" s="263" t="s">
        <v>48</v>
      </c>
      <c r="H27" s="257" t="s">
        <v>64</v>
      </c>
      <c r="I27" s="257" t="s">
        <v>43</v>
      </c>
      <c r="J27" s="267" t="s">
        <v>50</v>
      </c>
      <c r="K27" s="257" t="s">
        <v>45</v>
      </c>
      <c r="L27" s="257" t="s">
        <v>46</v>
      </c>
      <c r="M27" s="267" t="s">
        <v>51</v>
      </c>
      <c r="O27" s="174" t="s">
        <v>34</v>
      </c>
      <c r="P27" s="175" t="s">
        <v>857</v>
      </c>
      <c r="Q27" s="176" t="s">
        <v>32</v>
      </c>
      <c r="R27" s="175" t="s">
        <v>54</v>
      </c>
      <c r="S27" s="175" t="s">
        <v>55</v>
      </c>
      <c r="T27" s="175" t="s">
        <v>56</v>
      </c>
      <c r="U27" s="177" t="s">
        <v>57</v>
      </c>
    </row>
    <row r="28" spans="2:21" ht="15.75" thickBot="1" x14ac:dyDescent="0.3">
      <c r="B28" s="54" t="s">
        <v>34</v>
      </c>
      <c r="C28" s="272"/>
      <c r="D28" s="258"/>
      <c r="E28" s="258"/>
      <c r="F28" s="268"/>
      <c r="G28" s="264"/>
      <c r="H28" s="258"/>
      <c r="I28" s="258"/>
      <c r="J28" s="268"/>
      <c r="K28" s="258"/>
      <c r="L28" s="258"/>
      <c r="M28" s="268"/>
      <c r="O28" s="50" t="s">
        <v>8</v>
      </c>
      <c r="P28" s="236">
        <f>AVERAGE(WRM_Offers[gross])</f>
        <v>28.506000000000007</v>
      </c>
      <c r="Q28" s="67">
        <f>IF(F24=0,0,(($P$28*'General information'!H34%)))</f>
        <v>0</v>
      </c>
      <c r="R28" s="144"/>
      <c r="S28" s="67">
        <f t="shared" ref="S28:S35" si="8">P28*R28</f>
        <v>0</v>
      </c>
      <c r="T28" s="67">
        <f>IF(R28=0,0,((Weapons!$P$28*'General information'!$H$34%)*R28))</f>
        <v>0</v>
      </c>
      <c r="U28" s="67">
        <f t="shared" ref="U28:U35" si="9">S28-T28</f>
        <v>0</v>
      </c>
    </row>
    <row r="29" spans="2:21" x14ac:dyDescent="0.25">
      <c r="B29" s="112" t="s">
        <v>0</v>
      </c>
      <c r="C29" s="113"/>
      <c r="D29" s="113"/>
      <c r="E29" s="112">
        <f>((35*((100+'General information'!$G$22+'General information'!$G$23+'General information'!$G$24)-'General information'!$C$22)/100)*(D29+C29))/100</f>
        <v>0</v>
      </c>
      <c r="F29" s="112">
        <f>((C29*'General information'!$E$32)*0.8+(C29*'General information'!$E$34)*0.2)</f>
        <v>0</v>
      </c>
      <c r="G29" s="112">
        <f>D29*'General information'!$C$2</f>
        <v>0</v>
      </c>
      <c r="H29" s="112">
        <f>F29+G29</f>
        <v>0</v>
      </c>
      <c r="I29" s="118">
        <f>IF(ISERROR(H29/E29),0,H29/E29)</f>
        <v>0</v>
      </c>
      <c r="J29" s="76">
        <f>IF(E29=0,0,((Weapons!$P$28*'General information'!$H$34%)*E29))</f>
        <v>0</v>
      </c>
      <c r="K29" s="112">
        <f>E29*(Weapons!$P$28-$Q$28)</f>
        <v>0</v>
      </c>
      <c r="L29" s="112">
        <f>K29-H29</f>
        <v>0</v>
      </c>
      <c r="M29" s="114">
        <f>IFERROR(IF(ISERROR(K29/H29),0,(K29/H29))-IF((K29/H29)&lt;0,0,1),0)</f>
        <v>0</v>
      </c>
      <c r="O29" s="50" t="s">
        <v>0</v>
      </c>
      <c r="P29" s="236">
        <f>AVERAGE(WQ1_Offers[gross])</f>
        <v>1.7276666666666667</v>
      </c>
      <c r="Q29" s="67">
        <f>(P29*'General information'!$H$33%)+(P29*'General information'!$H$34%)</f>
        <v>1.7276666666666666E-2</v>
      </c>
      <c r="R29" s="144"/>
      <c r="S29" s="67">
        <f t="shared" si="8"/>
        <v>0</v>
      </c>
      <c r="T29" s="67">
        <f>((P29*'General information'!$H$33%)+(P29*'General information'!$H$34%)*R29)</f>
        <v>1.7276666666666666E-2</v>
      </c>
      <c r="U29" s="67">
        <f t="shared" si="9"/>
        <v>-1.7276666666666666E-2</v>
      </c>
    </row>
    <row r="30" spans="2:21" x14ac:dyDescent="0.25">
      <c r="B30" s="112" t="s">
        <v>1</v>
      </c>
      <c r="C30" s="113"/>
      <c r="D30" s="113"/>
      <c r="E30" s="112">
        <f>((70*((100+'General information'!$G$22+'General information'!$G$23+'General information'!$G$24)-'General information'!$C$22)/100)*(D30+C30))/100</f>
        <v>0</v>
      </c>
      <c r="F30" s="112">
        <f>((C30*'General information'!$E$32)*0.8+(C30*'General information'!$E$34)*0.2)</f>
        <v>0</v>
      </c>
      <c r="G30" s="112">
        <f>D30*'General information'!$C$2</f>
        <v>0</v>
      </c>
      <c r="H30" s="112">
        <f>F30+G30</f>
        <v>0</v>
      </c>
      <c r="I30" s="118">
        <f t="shared" ref="I30:I34" si="10">IF(ISERROR(H30/E30),0,H30/E30)</f>
        <v>0</v>
      </c>
      <c r="J30" s="76">
        <f>IF(E30=0,0,((Weapons!$P$28*'General information'!$H$34%)*E30))</f>
        <v>0</v>
      </c>
      <c r="K30" s="112">
        <f>E30*(Weapons!$P$28-$Q$28)</f>
        <v>0</v>
      </c>
      <c r="L30" s="112">
        <f>K30-H30</f>
        <v>0</v>
      </c>
      <c r="M30" s="114">
        <f>IFERROR(IF(ISERROR(K30/H30),0,(K30/H30))-IF((K30/H30)&lt;0,0,1),0)</f>
        <v>0</v>
      </c>
      <c r="O30" s="50" t="s">
        <v>1</v>
      </c>
      <c r="P30" s="236">
        <f>AVERAGE(WQ2_Offers[gross])</f>
        <v>3.6583333333333332</v>
      </c>
      <c r="Q30" s="67">
        <f>(P30*'General information'!$H$33%)+(P30*'General information'!$H$34%)</f>
        <v>3.6583333333333336E-2</v>
      </c>
      <c r="R30" s="144"/>
      <c r="S30" s="67">
        <f t="shared" si="8"/>
        <v>0</v>
      </c>
      <c r="T30" s="67">
        <f>((P30*'General information'!$H$33%)+(P30*'General information'!$H$34%)*R30)</f>
        <v>3.6583333333333336E-2</v>
      </c>
      <c r="U30" s="67">
        <f t="shared" si="9"/>
        <v>-3.6583333333333336E-2</v>
      </c>
    </row>
    <row r="31" spans="2:21" x14ac:dyDescent="0.25">
      <c r="B31" s="112" t="s">
        <v>2</v>
      </c>
      <c r="C31" s="113"/>
      <c r="D31" s="113"/>
      <c r="E31" s="112">
        <f>((125*((100+'General information'!$G$22+'General information'!$G$23+'General information'!$G$24)-'General information'!$C$22)/100)*(D31+C31))/100</f>
        <v>0</v>
      </c>
      <c r="F31" s="112">
        <f>((C31*'General information'!$E$32)*0.8+(C31*'General information'!$E$34)*0.2)</f>
        <v>0</v>
      </c>
      <c r="G31" s="112">
        <f>D31*'General information'!$C$2</f>
        <v>0</v>
      </c>
      <c r="H31" s="112">
        <f>F31+G31</f>
        <v>0</v>
      </c>
      <c r="I31" s="118">
        <f t="shared" si="10"/>
        <v>0</v>
      </c>
      <c r="J31" s="76">
        <f>IF(E31=0,0,((Weapons!$P$28*'General information'!$H$34%)*E31))</f>
        <v>0</v>
      </c>
      <c r="K31" s="112">
        <f>E31*(Weapons!$P$28-$Q$28)</f>
        <v>0</v>
      </c>
      <c r="L31" s="112">
        <f>K31-H31</f>
        <v>0</v>
      </c>
      <c r="M31" s="114">
        <f>IFERROR(IF(ISERROR(K31/H31),0,(K31/H31))-IF((K31/H31)&lt;0,0,1),0)</f>
        <v>0</v>
      </c>
      <c r="O31" s="50" t="s">
        <v>2</v>
      </c>
      <c r="P31" s="236">
        <f>AVERAGE(WQ3_Offers[gross])</f>
        <v>5.5623333333333331</v>
      </c>
      <c r="Q31" s="67">
        <f>(P31*'General information'!$H$33%)+(P31*'General information'!$H$34%)</f>
        <v>5.562333333333333E-2</v>
      </c>
      <c r="R31" s="144"/>
      <c r="S31" s="67">
        <f t="shared" si="8"/>
        <v>0</v>
      </c>
      <c r="T31" s="67">
        <f>((P31*'General information'!$H$33%)+(P31*'General information'!$H$34%)*R31)</f>
        <v>5.562333333333333E-2</v>
      </c>
      <c r="U31" s="67">
        <f t="shared" si="9"/>
        <v>-5.562333333333333E-2</v>
      </c>
    </row>
    <row r="32" spans="2:21" x14ac:dyDescent="0.25">
      <c r="B32" s="112" t="s">
        <v>3</v>
      </c>
      <c r="C32" s="113"/>
      <c r="D32" s="113"/>
      <c r="E32" s="112">
        <f>((175*((100+'General information'!$G$22+'General information'!$G$23+'General information'!$G$24)-'General information'!$C$22)/100)*(D32+C32))/100</f>
        <v>0</v>
      </c>
      <c r="F32" s="112">
        <f>((C32*'General information'!$E$32)*0.8+(C32*'General information'!$E$34)*0.2)</f>
        <v>0</v>
      </c>
      <c r="G32" s="112">
        <f>D32*'General information'!$C$2</f>
        <v>0</v>
      </c>
      <c r="H32" s="112">
        <f>F32+G32</f>
        <v>0</v>
      </c>
      <c r="I32" s="118">
        <f t="shared" si="10"/>
        <v>0</v>
      </c>
      <c r="J32" s="76">
        <f>IF(E32=0,0,((Weapons!$P$28*'General information'!$H$34%)*E32))</f>
        <v>0</v>
      </c>
      <c r="K32" s="112">
        <f>E32*(Weapons!$P$28-$Q$28)</f>
        <v>0</v>
      </c>
      <c r="L32" s="112">
        <f>K32-H32</f>
        <v>0</v>
      </c>
      <c r="M32" s="114">
        <f>IFERROR(IF(ISERROR(K32/H32),0,(K32/H32))-IF((K32/H32)&lt;0,0,1),0)</f>
        <v>0</v>
      </c>
      <c r="O32" s="50" t="s">
        <v>3</v>
      </c>
      <c r="P32" s="236">
        <f>AVERAGE(WQ4_Offers[gross])</f>
        <v>10.972333333333335</v>
      </c>
      <c r="Q32" s="67">
        <f>(P32*'General information'!$H$33%)+(P32*'General information'!$H$34%)</f>
        <v>0.10972333333333335</v>
      </c>
      <c r="R32" s="144"/>
      <c r="S32" s="67">
        <f t="shared" si="8"/>
        <v>0</v>
      </c>
      <c r="T32" s="67">
        <f>((P32*'General information'!$H$33%)+(P32*'General information'!$H$34%)*R32)</f>
        <v>0.10972333333333335</v>
      </c>
      <c r="U32" s="67">
        <f t="shared" si="9"/>
        <v>-0.10972333333333335</v>
      </c>
    </row>
    <row r="33" spans="2:21" x14ac:dyDescent="0.25">
      <c r="B33" s="112" t="s">
        <v>4</v>
      </c>
      <c r="C33" s="113"/>
      <c r="D33" s="113"/>
      <c r="E33" s="112">
        <f>((250*((100+'General information'!$G$22+'General information'!$G$23+'General information'!$G$24)-'General information'!$C$22)/100)*(D33+C33))/100</f>
        <v>0</v>
      </c>
      <c r="F33" s="112">
        <f>((C33*'General information'!$E$32)*0.8+(C33*'General information'!$E$34)*0.2)</f>
        <v>0</v>
      </c>
      <c r="G33" s="112">
        <f>D33*'General information'!$C$2</f>
        <v>0</v>
      </c>
      <c r="H33" s="112">
        <f>F33+G33</f>
        <v>0</v>
      </c>
      <c r="I33" s="118">
        <f t="shared" si="10"/>
        <v>0</v>
      </c>
      <c r="J33" s="76">
        <f>IF(E33=0,0,((Weapons!$P$28*'General information'!$H$34%)*E33))</f>
        <v>0</v>
      </c>
      <c r="K33" s="112">
        <f>E33*(Weapons!$P$28-$Q$28)</f>
        <v>0</v>
      </c>
      <c r="L33" s="112">
        <f>K33-H33</f>
        <v>0</v>
      </c>
      <c r="M33" s="114">
        <f>IFERROR(IF(ISERROR(K33/H33),0,(K33/H33))-IF((K33/H33)&lt;0,0,1),0)</f>
        <v>0</v>
      </c>
      <c r="O33" s="50" t="s">
        <v>4</v>
      </c>
      <c r="P33" s="236">
        <f>AVERAGE(WQ5_Offers[gross])</f>
        <v>31.913000000000004</v>
      </c>
      <c r="Q33" s="67">
        <f>(P33*'General information'!$H$33%)+(P33*'General information'!$H$34%)</f>
        <v>0.31913000000000002</v>
      </c>
      <c r="R33" s="115"/>
      <c r="S33" s="67">
        <f t="shared" si="8"/>
        <v>0</v>
      </c>
      <c r="T33" s="67">
        <f>((P33*'General information'!$H$33%)+(P33*'General information'!$H$34%)*R33)</f>
        <v>0.31913000000000002</v>
      </c>
      <c r="U33" s="67">
        <f t="shared" si="9"/>
        <v>-0.31913000000000002</v>
      </c>
    </row>
    <row r="34" spans="2:21" x14ac:dyDescent="0.25">
      <c r="B34" s="173" t="s">
        <v>10</v>
      </c>
      <c r="C34" s="141"/>
      <c r="D34" s="141"/>
      <c r="E34" s="116">
        <f>SUM(E29:E33)</f>
        <v>0</v>
      </c>
      <c r="F34" s="116">
        <f>SUM(F29:F33)</f>
        <v>0</v>
      </c>
      <c r="G34" s="116">
        <f>SUM(G29:G33)</f>
        <v>0</v>
      </c>
      <c r="H34" s="116">
        <f>SUM(H29:H33)</f>
        <v>0</v>
      </c>
      <c r="I34" s="127">
        <f t="shared" si="10"/>
        <v>0</v>
      </c>
      <c r="J34" s="116">
        <f>SUM(J29:J33)</f>
        <v>0</v>
      </c>
      <c r="K34" s="116">
        <f>SUM(K29:K33)</f>
        <v>0</v>
      </c>
      <c r="L34" s="112">
        <f>SUM(L29:L33)</f>
        <v>0</v>
      </c>
      <c r="O34" s="50" t="s">
        <v>6</v>
      </c>
      <c r="P34" s="236">
        <f>AVERAGE(WQ6_Offers[gross])</f>
        <v>41.617666666666672</v>
      </c>
      <c r="Q34" s="67">
        <f>(P34*'General information'!$H$33%)+(P34*'General information'!$H$34%)</f>
        <v>0.41617666666666675</v>
      </c>
      <c r="R34" s="115"/>
      <c r="S34" s="67">
        <f t="shared" si="8"/>
        <v>0</v>
      </c>
      <c r="T34" s="67">
        <f>((P34*'General information'!$H$33%)+(P34*'General information'!$H$34%)*R34)</f>
        <v>0.41617666666666675</v>
      </c>
      <c r="U34" s="67">
        <f t="shared" si="9"/>
        <v>-0.41617666666666675</v>
      </c>
    </row>
    <row r="35" spans="2:21" x14ac:dyDescent="0.25">
      <c r="O35" s="50" t="s">
        <v>7</v>
      </c>
      <c r="P35" s="236">
        <f>AVERAGE(WQ7_Offers[gross])</f>
        <v>78.904666666666657</v>
      </c>
      <c r="Q35" s="67">
        <f>(P35*'General information'!$H$33%)+(P35*'General information'!$H$34%)</f>
        <v>0.78904666666666656</v>
      </c>
      <c r="R35" s="115"/>
      <c r="S35" s="67">
        <f t="shared" si="8"/>
        <v>0</v>
      </c>
      <c r="T35" s="67">
        <f>((P35*'General information'!$H$33%)+(P35*'General information'!$H$34%)*R35)</f>
        <v>0.78904666666666656</v>
      </c>
      <c r="U35" s="67">
        <f t="shared" si="9"/>
        <v>-0.78904666666666656</v>
      </c>
    </row>
    <row r="36" spans="2:21" ht="21.75" thickBot="1" x14ac:dyDescent="0.3">
      <c r="B36" s="269" t="s">
        <v>15</v>
      </c>
      <c r="C36" s="269"/>
      <c r="D36" s="269"/>
      <c r="E36" s="269"/>
      <c r="F36" s="269"/>
      <c r="G36" s="269"/>
      <c r="H36" s="269"/>
      <c r="I36" s="269"/>
      <c r="J36" s="269"/>
      <c r="K36" s="269"/>
      <c r="L36" s="269"/>
      <c r="M36" s="269"/>
      <c r="O36" s="48"/>
      <c r="P36" s="48"/>
      <c r="Q36" s="7">
        <f>SUM(Q28:Q35)</f>
        <v>1.74356</v>
      </c>
      <c r="R36" s="48"/>
      <c r="S36" s="47">
        <f>SUM(S28:S35)</f>
        <v>0</v>
      </c>
      <c r="T36" s="47">
        <f>SUM(T28:T35)</f>
        <v>1.74356</v>
      </c>
      <c r="U36" s="106">
        <f>SUM(U28:U35)</f>
        <v>-1.74356</v>
      </c>
    </row>
    <row r="37" spans="2:21" ht="15.75" customHeight="1" thickBot="1" x14ac:dyDescent="0.3">
      <c r="B37" s="53" t="s">
        <v>23</v>
      </c>
      <c r="C37" s="271" t="s">
        <v>63</v>
      </c>
      <c r="D37" s="257" t="s">
        <v>35</v>
      </c>
      <c r="E37" s="257" t="s">
        <v>36</v>
      </c>
      <c r="F37" s="270" t="s">
        <v>33</v>
      </c>
      <c r="G37" s="263" t="s">
        <v>48</v>
      </c>
      <c r="H37" s="257" t="s">
        <v>64</v>
      </c>
      <c r="I37" s="257" t="s">
        <v>43</v>
      </c>
      <c r="J37" s="267" t="s">
        <v>50</v>
      </c>
      <c r="K37" s="257" t="s">
        <v>45</v>
      </c>
      <c r="L37" s="257" t="s">
        <v>46</v>
      </c>
      <c r="M37" s="267" t="s">
        <v>51</v>
      </c>
    </row>
    <row r="38" spans="2:21" ht="15.75" thickBot="1" x14ac:dyDescent="0.3">
      <c r="B38" s="54" t="s">
        <v>34</v>
      </c>
      <c r="C38" s="272"/>
      <c r="D38" s="258"/>
      <c r="E38" s="258"/>
      <c r="F38" s="268"/>
      <c r="G38" s="264"/>
      <c r="H38" s="258"/>
      <c r="I38" s="258"/>
      <c r="J38" s="268"/>
      <c r="K38" s="258"/>
      <c r="L38" s="258"/>
      <c r="M38" s="268"/>
      <c r="O38" s="90"/>
      <c r="P38" s="91" t="s">
        <v>8</v>
      </c>
      <c r="Q38" s="172" t="s">
        <v>58</v>
      </c>
      <c r="R38" s="92" t="s">
        <v>59</v>
      </c>
    </row>
    <row r="39" spans="2:21" x14ac:dyDescent="0.25">
      <c r="B39" s="112" t="s">
        <v>0</v>
      </c>
      <c r="C39" s="113"/>
      <c r="D39" s="113"/>
      <c r="E39" s="112">
        <f>((35*((100+'General information'!$H$22+'General information'!$H$23+'General information'!$H$24)-'General information'!$D$22)/100)*(D39+C39))/100</f>
        <v>0</v>
      </c>
      <c r="F39" s="112">
        <f>((C39*'General information'!$E$33)*0.8+(C39*'General information'!$E$34)*0.2)</f>
        <v>0</v>
      </c>
      <c r="G39" s="112">
        <f>D39*'General information'!$C$2</f>
        <v>0</v>
      </c>
      <c r="H39" s="112">
        <f>F39+G39</f>
        <v>0</v>
      </c>
      <c r="I39" s="118">
        <f t="shared" ref="I39:I44" si="11">IF(ISERROR(H39/E39),0,H39/E39)</f>
        <v>0</v>
      </c>
      <c r="J39" s="76">
        <f>IF(E39=0,0,((Weapons!$P$28*'General information'!$H$34%)*E39))</f>
        <v>0</v>
      </c>
      <c r="K39" s="112">
        <f>E39*(Weapons!$P$28-$Q$28)</f>
        <v>0</v>
      </c>
      <c r="L39" s="112">
        <f>K39-H39</f>
        <v>0</v>
      </c>
      <c r="M39" s="114">
        <f>IFERROR(IF(ISERROR(K39/H39),0,(K39/H39))-IF((K39/H39)&lt;0,0,1),0)</f>
        <v>0</v>
      </c>
      <c r="O39" s="93" t="s">
        <v>60</v>
      </c>
      <c r="P39" s="119">
        <f>F12+F24</f>
        <v>0</v>
      </c>
      <c r="Q39" s="112">
        <f>Q40+Q41</f>
        <v>0</v>
      </c>
      <c r="R39" s="120">
        <f>IF(P39&gt;P40,R40/2+R41/2,R40)</f>
        <v>0</v>
      </c>
    </row>
    <row r="40" spans="2:21" x14ac:dyDescent="0.25">
      <c r="B40" s="112" t="s">
        <v>1</v>
      </c>
      <c r="C40" s="113"/>
      <c r="D40" s="113"/>
      <c r="E40" s="112">
        <f>((70*((100+'General information'!$H$22+'General information'!$H$23+'General information'!$H$24)-'General information'!$D$22)/100)*(D40+C40))/100</f>
        <v>0</v>
      </c>
      <c r="F40" s="112">
        <f>((C40*'General information'!$E$33)*0.8+(C40*'General information'!$E$34)*0.2)</f>
        <v>0</v>
      </c>
      <c r="G40" s="112">
        <f>D40*'General information'!$C$2</f>
        <v>0</v>
      </c>
      <c r="H40" s="112">
        <f>F40+G40</f>
        <v>0</v>
      </c>
      <c r="I40" s="118">
        <f t="shared" si="11"/>
        <v>0</v>
      </c>
      <c r="J40" s="76">
        <f>IF(E40=0,0,((Weapons!$P$28*'General information'!$H$34%)*E40))</f>
        <v>0</v>
      </c>
      <c r="K40" s="112">
        <f>E40*(Weapons!$P$28-$Q$28)</f>
        <v>0</v>
      </c>
      <c r="L40" s="112">
        <f>K40-H40</f>
        <v>0</v>
      </c>
      <c r="M40" s="114">
        <f>IFERROR(IF(ISERROR(K40/F40),0,(K40/F40))-IF((K40/F40)&lt;0,0,1),0)</f>
        <v>0</v>
      </c>
      <c r="O40" s="93" t="s">
        <v>36</v>
      </c>
      <c r="P40" s="119">
        <f>E34+E44</f>
        <v>0</v>
      </c>
      <c r="Q40" s="112">
        <f>P40*(I34+I44)</f>
        <v>0</v>
      </c>
      <c r="R40" s="121">
        <f>IF(ISERROR(Q40/P40),0,Q40/P40)</f>
        <v>0</v>
      </c>
    </row>
    <row r="41" spans="2:21" ht="15.75" thickBot="1" x14ac:dyDescent="0.3">
      <c r="B41" s="112" t="s">
        <v>2</v>
      </c>
      <c r="C41" s="113"/>
      <c r="D41" s="113"/>
      <c r="E41" s="112">
        <f>((125*((100+'General information'!$H$22+'General information'!$H$23+'General information'!$H$24)-'General information'!$D$22)/100)*(D41+C41))/100</f>
        <v>0</v>
      </c>
      <c r="F41" s="112">
        <f>((C41*'General information'!$E$33)*0.8+(C41*'General information'!$E$34)*0.2)</f>
        <v>0</v>
      </c>
      <c r="G41" s="112">
        <f>D41*'General information'!$C$2</f>
        <v>0</v>
      </c>
      <c r="H41" s="112">
        <f>F41+G41</f>
        <v>0</v>
      </c>
      <c r="I41" s="118">
        <f t="shared" si="11"/>
        <v>0</v>
      </c>
      <c r="J41" s="76">
        <f>IF(E41=0,0,((Weapons!$P$28*'General information'!$H$34%)*E41))</f>
        <v>0</v>
      </c>
      <c r="K41" s="112">
        <f>E41*(Weapons!$P$28-$Q$28)</f>
        <v>0</v>
      </c>
      <c r="L41" s="112">
        <f>K41-H41</f>
        <v>0</v>
      </c>
      <c r="M41" s="114">
        <f>IFERROR(IF(ISERROR(K41/F41),0,(K41/F41))-IF((K41/F41)&lt;0,0,1),0)</f>
        <v>0</v>
      </c>
      <c r="O41" s="98" t="s">
        <v>61</v>
      </c>
      <c r="P41" s="122">
        <f>IF(P39&gt;P40,P39-P40,0)</f>
        <v>0</v>
      </c>
      <c r="Q41" s="123">
        <f>P41*Weapons!P28</f>
        <v>0</v>
      </c>
      <c r="R41" s="124">
        <f>IF(ISERROR(Q41/P41),0,Q41/P41)</f>
        <v>0</v>
      </c>
    </row>
    <row r="42" spans="2:21" ht="15.75" thickBot="1" x14ac:dyDescent="0.3">
      <c r="B42" s="112" t="s">
        <v>3</v>
      </c>
      <c r="C42" s="113"/>
      <c r="D42" s="113"/>
      <c r="E42" s="112">
        <f>((175*((100+'General information'!$H$22+'General information'!$H$23+'General information'!$H$24)-'General information'!$D$22)/100)*(D42+C42))/100</f>
        <v>0</v>
      </c>
      <c r="F42" s="112">
        <f>((C42*'General information'!$E$33)*0.8+(C42*'General information'!$E$34)*0.2)</f>
        <v>0</v>
      </c>
      <c r="G42" s="112">
        <f>D42*'General information'!$C$2</f>
        <v>0</v>
      </c>
      <c r="H42" s="112">
        <f>F42+G42</f>
        <v>0</v>
      </c>
      <c r="I42" s="118">
        <f t="shared" si="11"/>
        <v>0</v>
      </c>
      <c r="J42" s="76">
        <f>IF(E42=0,0,((Weapons!$P$28*'General information'!$H$34%)*E42))</f>
        <v>0</v>
      </c>
      <c r="K42" s="112">
        <f>E42*(Weapons!$P$28-$Q$28)</f>
        <v>0</v>
      </c>
      <c r="L42" s="112">
        <f>K42-H42</f>
        <v>0</v>
      </c>
      <c r="M42" s="114">
        <f>IFERROR(IF(ISERROR(K42/F42),0,(K42/F42))-IF((K42/F42)&lt;0,0,1),0)</f>
        <v>0</v>
      </c>
      <c r="O42" s="167" t="s">
        <v>62</v>
      </c>
      <c r="P42" s="126">
        <f>P40-P39</f>
        <v>0</v>
      </c>
      <c r="Q42" s="123">
        <f>P42*P28</f>
        <v>0</v>
      </c>
      <c r="R42" s="124">
        <f>IF(ISERROR(Q42/P42),0,Q42/P42)</f>
        <v>0</v>
      </c>
    </row>
    <row r="43" spans="2:21" x14ac:dyDescent="0.25">
      <c r="B43" s="112" t="s">
        <v>4</v>
      </c>
      <c r="C43" s="113"/>
      <c r="D43" s="113"/>
      <c r="E43" s="112">
        <f>((250*((100+'General information'!$H$22+'General information'!$H$23+'General information'!$H$24)-'General information'!$D$22)/100)*(D43+C43))/100</f>
        <v>0</v>
      </c>
      <c r="F43" s="112">
        <f>((C43*'General information'!$E$33)*0.8+(C43*'General information'!$E$34)*0.2)</f>
        <v>0</v>
      </c>
      <c r="G43" s="112">
        <f>D43*'General information'!$C$2</f>
        <v>0</v>
      </c>
      <c r="H43" s="112">
        <f>F43+G43</f>
        <v>0</v>
      </c>
      <c r="I43" s="118">
        <f t="shared" si="11"/>
        <v>0</v>
      </c>
      <c r="J43" s="76">
        <f>IF(E43=0,0,((Weapons!$P$28*'General information'!$H$34%)*E43))</f>
        <v>0</v>
      </c>
      <c r="K43" s="112">
        <f>E43*(Weapons!$P$28-$Q$28)</f>
        <v>0</v>
      </c>
      <c r="L43" s="112">
        <f>K43-H43</f>
        <v>0</v>
      </c>
      <c r="M43" s="114">
        <f>IFERROR(IF(ISERROR(K43/H43),0,(K43/H43))-IF((K43/H43)&lt;0,0,1),0)</f>
        <v>0</v>
      </c>
    </row>
    <row r="44" spans="2:21" x14ac:dyDescent="0.25">
      <c r="B44" s="173" t="s">
        <v>10</v>
      </c>
      <c r="C44" s="142"/>
      <c r="D44" s="142"/>
      <c r="E44" s="116">
        <f>SUM(E39:E43)</f>
        <v>0</v>
      </c>
      <c r="F44" s="116">
        <f>SUM(F39:F43)</f>
        <v>0</v>
      </c>
      <c r="G44" s="116">
        <f>SUM(G39:G43)</f>
        <v>0</v>
      </c>
      <c r="H44" s="116">
        <f>SUM(H39:H43)</f>
        <v>0</v>
      </c>
      <c r="I44" s="127">
        <f t="shared" si="11"/>
        <v>0</v>
      </c>
      <c r="J44" s="116">
        <f>SUM(J39:J43)</f>
        <v>0</v>
      </c>
      <c r="K44" s="116">
        <f>SUM(K39:K43)</f>
        <v>0</v>
      </c>
      <c r="L44" s="112">
        <f>SUM(L39:L43)</f>
        <v>0</v>
      </c>
    </row>
    <row r="48" spans="2:21" ht="15" customHeight="1" x14ac:dyDescent="0.25"/>
    <row r="56" spans="16:16" x14ac:dyDescent="0.25">
      <c r="P56" s="125"/>
    </row>
  </sheetData>
  <mergeCells count="53">
    <mergeCell ref="O15:O16"/>
    <mergeCell ref="C37:C38"/>
    <mergeCell ref="D37:D38"/>
    <mergeCell ref="E37:E38"/>
    <mergeCell ref="F37:F38"/>
    <mergeCell ref="J37:J38"/>
    <mergeCell ref="G37:G38"/>
    <mergeCell ref="H37:H38"/>
    <mergeCell ref="I37:I38"/>
    <mergeCell ref="J15:J16"/>
    <mergeCell ref="K15:K16"/>
    <mergeCell ref="K37:K38"/>
    <mergeCell ref="L37:L38"/>
    <mergeCell ref="M37:M38"/>
    <mergeCell ref="L15:L16"/>
    <mergeCell ref="M15:M16"/>
    <mergeCell ref="E15:E16"/>
    <mergeCell ref="F15:F16"/>
    <mergeCell ref="G15:G16"/>
    <mergeCell ref="H15:H16"/>
    <mergeCell ref="I15:I16"/>
    <mergeCell ref="J27:J28"/>
    <mergeCell ref="L3:L4"/>
    <mergeCell ref="N15:N16"/>
    <mergeCell ref="F27:F28"/>
    <mergeCell ref="C27:C28"/>
    <mergeCell ref="D27:D28"/>
    <mergeCell ref="C3:C4"/>
    <mergeCell ref="D3:D4"/>
    <mergeCell ref="E3:E4"/>
    <mergeCell ref="F3:F4"/>
    <mergeCell ref="C15:C16"/>
    <mergeCell ref="D15:D16"/>
    <mergeCell ref="K3:K4"/>
    <mergeCell ref="G27:G28"/>
    <mergeCell ref="E27:E28"/>
    <mergeCell ref="H3:H4"/>
    <mergeCell ref="O26:U26"/>
    <mergeCell ref="B2:O2"/>
    <mergeCell ref="B14:O14"/>
    <mergeCell ref="B26:M26"/>
    <mergeCell ref="B36:M36"/>
    <mergeCell ref="O3:O4"/>
    <mergeCell ref="K27:K28"/>
    <mergeCell ref="G3:G4"/>
    <mergeCell ref="M3:M4"/>
    <mergeCell ref="N3:N4"/>
    <mergeCell ref="L27:L28"/>
    <mergeCell ref="M27:M28"/>
    <mergeCell ref="I3:I4"/>
    <mergeCell ref="H27:H28"/>
    <mergeCell ref="J3:J4"/>
    <mergeCell ref="I27:I28"/>
  </mergeCells>
  <conditionalFormatting sqref="L39:L44">
    <cfRule type="colorScale" priority="154">
      <colorScale>
        <cfvo type="num" val="-1E-3"/>
        <cfvo type="num" val="0"/>
        <cfvo type="num" val="1E-3"/>
        <color rgb="FFF8696B"/>
        <color rgb="FFFFEB84"/>
        <color rgb="FF63BE7B"/>
      </colorScale>
    </cfRule>
  </conditionalFormatting>
  <conditionalFormatting sqref="M29">
    <cfRule type="colorScale" priority="99">
      <colorScale>
        <cfvo type="num" val="-1E-3"/>
        <cfvo type="num" val="0"/>
        <cfvo type="num" val="1E-3"/>
        <color rgb="FFF8696B"/>
        <color rgb="FFFFEB84"/>
        <color rgb="FF63BE7B"/>
      </colorScale>
    </cfRule>
  </conditionalFormatting>
  <conditionalFormatting sqref="M30">
    <cfRule type="colorScale" priority="61">
      <colorScale>
        <cfvo type="num" val="-1E-3"/>
        <cfvo type="num" val="0"/>
        <cfvo type="num" val="1E-3"/>
        <color rgb="FFF8696B"/>
        <color rgb="FFFFEB84"/>
        <color rgb="FF63BE7B"/>
      </colorScale>
    </cfRule>
  </conditionalFormatting>
  <conditionalFormatting sqref="M31">
    <cfRule type="colorScale" priority="60">
      <colorScale>
        <cfvo type="num" val="-1E-3"/>
        <cfvo type="num" val="0"/>
        <cfvo type="num" val="1E-3"/>
        <color rgb="FFF8696B"/>
        <color rgb="FFFFEB84"/>
        <color rgb="FF63BE7B"/>
      </colorScale>
    </cfRule>
  </conditionalFormatting>
  <conditionalFormatting sqref="M32">
    <cfRule type="colorScale" priority="59">
      <colorScale>
        <cfvo type="num" val="-1E-3"/>
        <cfvo type="num" val="0"/>
        <cfvo type="num" val="1E-3"/>
        <color rgb="FFF8696B"/>
        <color rgb="FFFFEB84"/>
        <color rgb="FF63BE7B"/>
      </colorScale>
    </cfRule>
  </conditionalFormatting>
  <conditionalFormatting sqref="M33">
    <cfRule type="colorScale" priority="58">
      <colorScale>
        <cfvo type="num" val="-1E-3"/>
        <cfvo type="num" val="0"/>
        <cfvo type="num" val="1E-3"/>
        <color rgb="FFF8696B"/>
        <color rgb="FFFFEB84"/>
        <color rgb="FF63BE7B"/>
      </colorScale>
    </cfRule>
  </conditionalFormatting>
  <conditionalFormatting sqref="M39">
    <cfRule type="colorScale" priority="153">
      <colorScale>
        <cfvo type="num" val="-1E-3"/>
        <cfvo type="num" val="0"/>
        <cfvo type="num" val="1E-3"/>
        <color rgb="FFF8696B"/>
        <color rgb="FFFFEB84"/>
        <color rgb="FF63BE7B"/>
      </colorScale>
    </cfRule>
  </conditionalFormatting>
  <conditionalFormatting sqref="M40">
    <cfRule type="colorScale" priority="152">
      <colorScale>
        <cfvo type="num" val="-1E-3"/>
        <cfvo type="num" val="0"/>
        <cfvo type="num" val="1E-3"/>
        <color rgb="FFF8696B"/>
        <color rgb="FFFFEB84"/>
        <color rgb="FF63BE7B"/>
      </colorScale>
    </cfRule>
  </conditionalFormatting>
  <conditionalFormatting sqref="M41">
    <cfRule type="colorScale" priority="151">
      <colorScale>
        <cfvo type="num" val="-1E-3"/>
        <cfvo type="num" val="0"/>
        <cfvo type="num" val="1E-3"/>
        <color rgb="FFF8696B"/>
        <color rgb="FFFFEB84"/>
        <color rgb="FF63BE7B"/>
      </colorScale>
    </cfRule>
  </conditionalFormatting>
  <conditionalFormatting sqref="M42">
    <cfRule type="colorScale" priority="150">
      <colorScale>
        <cfvo type="num" val="-1E-3"/>
        <cfvo type="num" val="0"/>
        <cfvo type="num" val="1E-3"/>
        <color rgb="FFF8696B"/>
        <color rgb="FFFFEB84"/>
        <color rgb="FF63BE7B"/>
      </colorScale>
    </cfRule>
  </conditionalFormatting>
  <conditionalFormatting sqref="M43">
    <cfRule type="colorScale" priority="149">
      <colorScale>
        <cfvo type="num" val="-1E-3"/>
        <cfvo type="num" val="0"/>
        <cfvo type="num" val="1E-3"/>
        <color rgb="FFF8696B"/>
        <color rgb="FFFFEB84"/>
        <color rgb="FF63BE7B"/>
      </colorScale>
    </cfRule>
  </conditionalFormatting>
  <conditionalFormatting sqref="N5:N9 L29:L34">
    <cfRule type="colorScale" priority="268">
      <colorScale>
        <cfvo type="num" val="-1E-3"/>
        <cfvo type="num" val="0"/>
        <cfvo type="num" val="1E-3"/>
        <color rgb="FFF8696B"/>
        <color rgb="FFFFEB84"/>
        <color rgb="FF63BE7B"/>
      </colorScale>
    </cfRule>
  </conditionalFormatting>
  <conditionalFormatting sqref="N10">
    <cfRule type="colorScale" priority="263">
      <colorScale>
        <cfvo type="num" val="-1E-3"/>
        <cfvo type="num" val="0"/>
        <cfvo type="num" val="1E-3"/>
        <color rgb="FFF8696B"/>
        <color rgb="FFFFEB84"/>
        <color rgb="FF63BE7B"/>
      </colorScale>
    </cfRule>
  </conditionalFormatting>
  <conditionalFormatting sqref="N11">
    <cfRule type="colorScale" priority="262">
      <colorScale>
        <cfvo type="num" val="-1E-3"/>
        <cfvo type="num" val="0"/>
        <cfvo type="num" val="1E-3"/>
        <color rgb="FFF8696B"/>
        <color rgb="FFFFEB84"/>
        <color rgb="FF63BE7B"/>
      </colorScale>
    </cfRule>
  </conditionalFormatting>
  <conditionalFormatting sqref="N12">
    <cfRule type="colorScale" priority="266">
      <colorScale>
        <cfvo type="num" val="-1E-3"/>
        <cfvo type="num" val="0"/>
        <cfvo type="num" val="1E-3"/>
        <color rgb="FFF8696B"/>
        <color rgb="FFFFEB84"/>
        <color rgb="FF63BE7B"/>
      </colorScale>
    </cfRule>
  </conditionalFormatting>
  <conditionalFormatting sqref="N17:N21">
    <cfRule type="colorScale" priority="165">
      <colorScale>
        <cfvo type="num" val="-1E-3"/>
        <cfvo type="num" val="0"/>
        <cfvo type="num" val="1E-3"/>
        <color rgb="FFF8696B"/>
        <color rgb="FFFFEB84"/>
        <color rgb="FF63BE7B"/>
      </colorScale>
    </cfRule>
  </conditionalFormatting>
  <conditionalFormatting sqref="N22">
    <cfRule type="colorScale" priority="163">
      <colorScale>
        <cfvo type="num" val="-1E-3"/>
        <cfvo type="num" val="0"/>
        <cfvo type="num" val="1E-3"/>
        <color rgb="FFF8696B"/>
        <color rgb="FFFFEB84"/>
        <color rgb="FF63BE7B"/>
      </colorScale>
    </cfRule>
  </conditionalFormatting>
  <conditionalFormatting sqref="N23">
    <cfRule type="colorScale" priority="162">
      <colorScale>
        <cfvo type="num" val="-1E-3"/>
        <cfvo type="num" val="0"/>
        <cfvo type="num" val="1E-3"/>
        <color rgb="FFF8696B"/>
        <color rgb="FFFFEB84"/>
        <color rgb="FF63BE7B"/>
      </colorScale>
    </cfRule>
  </conditionalFormatting>
  <conditionalFormatting sqref="N24">
    <cfRule type="colorScale" priority="164">
      <colorScale>
        <cfvo type="num" val="-1E-3"/>
        <cfvo type="num" val="0"/>
        <cfvo type="num" val="1E-3"/>
        <color rgb="FFF8696B"/>
        <color rgb="FFFFEB84"/>
        <color rgb="FF63BE7B"/>
      </colorScale>
    </cfRule>
  </conditionalFormatting>
  <conditionalFormatting sqref="O5">
    <cfRule type="colorScale" priority="109">
      <colorScale>
        <cfvo type="num" val="-1E-3"/>
        <cfvo type="num" val="0"/>
        <cfvo type="num" val="1E-3"/>
        <color rgb="FFF8696B"/>
        <color rgb="FFFFEB84"/>
        <color rgb="FF63BE7B"/>
      </colorScale>
    </cfRule>
  </conditionalFormatting>
  <conditionalFormatting sqref="O6">
    <cfRule type="colorScale" priority="98">
      <colorScale>
        <cfvo type="num" val="-1E-3"/>
        <cfvo type="num" val="0"/>
        <cfvo type="num" val="1E-3"/>
        <color rgb="FFF8696B"/>
        <color rgb="FFFFEB84"/>
        <color rgb="FF63BE7B"/>
      </colorScale>
    </cfRule>
  </conditionalFormatting>
  <conditionalFormatting sqref="O7">
    <cfRule type="colorScale" priority="85">
      <colorScale>
        <cfvo type="num" val="-1E-3"/>
        <cfvo type="num" val="0"/>
        <cfvo type="num" val="1E-3"/>
        <color rgb="FFF8696B"/>
        <color rgb="FFFFEB84"/>
        <color rgb="FF63BE7B"/>
      </colorScale>
    </cfRule>
  </conditionalFormatting>
  <conditionalFormatting sqref="O8">
    <cfRule type="colorScale" priority="84">
      <colorScale>
        <cfvo type="num" val="-1E-3"/>
        <cfvo type="num" val="0"/>
        <cfvo type="num" val="1E-3"/>
        <color rgb="FFF8696B"/>
        <color rgb="FFFFEB84"/>
        <color rgb="FF63BE7B"/>
      </colorScale>
    </cfRule>
  </conditionalFormatting>
  <conditionalFormatting sqref="O9">
    <cfRule type="colorScale" priority="83">
      <colorScale>
        <cfvo type="num" val="-1E-3"/>
        <cfvo type="num" val="0"/>
        <cfvo type="num" val="1E-3"/>
        <color rgb="FFF8696B"/>
        <color rgb="FFFFEB84"/>
        <color rgb="FF63BE7B"/>
      </colorScale>
    </cfRule>
  </conditionalFormatting>
  <conditionalFormatting sqref="O10">
    <cfRule type="colorScale" priority="82">
      <colorScale>
        <cfvo type="num" val="-1E-3"/>
        <cfvo type="num" val="0"/>
        <cfvo type="num" val="1E-3"/>
        <color rgb="FFF8696B"/>
        <color rgb="FFFFEB84"/>
        <color rgb="FF63BE7B"/>
      </colorScale>
    </cfRule>
  </conditionalFormatting>
  <conditionalFormatting sqref="O11">
    <cfRule type="colorScale" priority="81">
      <colorScale>
        <cfvo type="num" val="-1E-3"/>
        <cfvo type="num" val="0"/>
        <cfvo type="num" val="1E-3"/>
        <color rgb="FFF8696B"/>
        <color rgb="FFFFEB84"/>
        <color rgb="FF63BE7B"/>
      </colorScale>
    </cfRule>
  </conditionalFormatting>
  <conditionalFormatting sqref="O17">
    <cfRule type="colorScale" priority="57">
      <colorScale>
        <cfvo type="num" val="-1E-3"/>
        <cfvo type="num" val="0"/>
        <cfvo type="num" val="1E-3"/>
        <color rgb="FFF8696B"/>
        <color rgb="FFFFEB84"/>
        <color rgb="FF63BE7B"/>
      </colorScale>
    </cfRule>
  </conditionalFormatting>
  <conditionalFormatting sqref="O18">
    <cfRule type="colorScale" priority="56">
      <colorScale>
        <cfvo type="num" val="-1E-3"/>
        <cfvo type="num" val="0"/>
        <cfvo type="num" val="1E-3"/>
        <color rgb="FFF8696B"/>
        <color rgb="FFFFEB84"/>
        <color rgb="FF63BE7B"/>
      </colorScale>
    </cfRule>
  </conditionalFormatting>
  <conditionalFormatting sqref="O19">
    <cfRule type="colorScale" priority="55">
      <colorScale>
        <cfvo type="num" val="-1E-3"/>
        <cfvo type="num" val="0"/>
        <cfvo type="num" val="1E-3"/>
        <color rgb="FFF8696B"/>
        <color rgb="FFFFEB84"/>
        <color rgb="FF63BE7B"/>
      </colorScale>
    </cfRule>
  </conditionalFormatting>
  <conditionalFormatting sqref="O20">
    <cfRule type="colorScale" priority="54">
      <colorScale>
        <cfvo type="num" val="-1E-3"/>
        <cfvo type="num" val="0"/>
        <cfvo type="num" val="1E-3"/>
        <color rgb="FFF8696B"/>
        <color rgb="FFFFEB84"/>
        <color rgb="FF63BE7B"/>
      </colorScale>
    </cfRule>
  </conditionalFormatting>
  <conditionalFormatting sqref="O21">
    <cfRule type="colorScale" priority="53">
      <colorScale>
        <cfvo type="num" val="-1E-3"/>
        <cfvo type="num" val="0"/>
        <cfvo type="num" val="1E-3"/>
        <color rgb="FFF8696B"/>
        <color rgb="FFFFEB84"/>
        <color rgb="FF63BE7B"/>
      </colorScale>
    </cfRule>
  </conditionalFormatting>
  <conditionalFormatting sqref="O22">
    <cfRule type="colorScale" priority="52">
      <colorScale>
        <cfvo type="num" val="-1E-3"/>
        <cfvo type="num" val="0"/>
        <cfvo type="num" val="1E-3"/>
        <color rgb="FFF8696B"/>
        <color rgb="FFFFEB84"/>
        <color rgb="FF63BE7B"/>
      </colorScale>
    </cfRule>
  </conditionalFormatting>
  <conditionalFormatting sqref="O23">
    <cfRule type="colorScale" priority="51">
      <colorScale>
        <cfvo type="num" val="-1E-3"/>
        <cfvo type="num" val="0"/>
        <cfvo type="num" val="1E-3"/>
        <color rgb="FFF8696B"/>
        <color rgb="FFFFEB84"/>
        <color rgb="FF63BE7B"/>
      </colorScale>
    </cfRule>
  </conditionalFormatting>
  <pageMargins left="0.511811024" right="0.511811024" top="0.78740157499999996" bottom="0.78740157499999996" header="0.31496062000000002" footer="0.31496062000000002"/>
  <pageSetup paperSize="9" orientation="portrait" r:id="rId1"/>
  <ignoredErrors>
    <ignoredError sqref="B25:S25" unlockedFormula="1"/>
  </ignoredErrors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41">
    <tabColor theme="5" tint="-0.499984740745262"/>
  </sheetPr>
  <dimension ref="B1:T41"/>
  <sheetViews>
    <sheetView showGridLines="0" workbookViewId="0">
      <selection activeCell="M24" sqref="M24"/>
    </sheetView>
  </sheetViews>
  <sheetFormatPr defaultRowHeight="15" x14ac:dyDescent="0.25"/>
  <cols>
    <col min="1" max="1" width="1.28515625" customWidth="1"/>
    <col min="2" max="2" width="17.28515625" bestFit="1" customWidth="1"/>
    <col min="3" max="3" width="12.7109375" bestFit="1" customWidth="1"/>
    <col min="4" max="4" width="11.5703125" bestFit="1" customWidth="1"/>
    <col min="5" max="6" width="15.28515625" bestFit="1" customWidth="1"/>
    <col min="7" max="7" width="16.85546875" bestFit="1" customWidth="1"/>
    <col min="8" max="8" width="22" bestFit="1" customWidth="1"/>
    <col min="9" max="10" width="21.42578125" customWidth="1"/>
    <col min="11" max="11" width="16.85546875" bestFit="1" customWidth="1"/>
    <col min="12" max="12" width="17.85546875" bestFit="1" customWidth="1"/>
    <col min="13" max="13" width="19.5703125" bestFit="1" customWidth="1"/>
    <col min="14" max="14" width="15.28515625" style="1" bestFit="1" customWidth="1"/>
    <col min="15" max="15" width="14.7109375" style="1" bestFit="1" customWidth="1"/>
    <col min="16" max="16" width="19" style="1" bestFit="1" customWidth="1"/>
    <col min="17" max="17" width="18" style="1" bestFit="1" customWidth="1"/>
    <col min="18" max="18" width="19" bestFit="1" customWidth="1"/>
    <col min="19" max="19" width="13.85546875" bestFit="1" customWidth="1"/>
    <col min="20" max="20" width="10.7109375" bestFit="1" customWidth="1"/>
    <col min="21" max="21" width="13.28515625" bestFit="1" customWidth="1"/>
    <col min="22" max="22" width="14" bestFit="1" customWidth="1"/>
    <col min="23" max="23" width="9.5703125" bestFit="1" customWidth="1"/>
  </cols>
  <sheetData>
    <row r="1" spans="2:20" s="37" customFormat="1" ht="6" customHeight="1" x14ac:dyDescent="0.25">
      <c r="O1" s="1"/>
      <c r="P1" s="1"/>
      <c r="Q1" s="1"/>
    </row>
    <row r="2" spans="2:20" s="37" customFormat="1" ht="21.75" thickBot="1" x14ac:dyDescent="0.3">
      <c r="B2" s="256" t="s">
        <v>16</v>
      </c>
      <c r="C2" s="256"/>
      <c r="D2" s="256"/>
      <c r="E2" s="256"/>
      <c r="F2" s="256"/>
      <c r="G2" s="256"/>
      <c r="H2" s="256"/>
      <c r="I2" s="256"/>
      <c r="J2" s="256"/>
      <c r="K2" s="256"/>
      <c r="L2" s="256"/>
      <c r="M2" s="256"/>
      <c r="N2" s="1"/>
      <c r="O2" s="1"/>
      <c r="P2" s="1"/>
      <c r="Q2" s="1"/>
      <c r="R2"/>
      <c r="S2"/>
      <c r="T2"/>
    </row>
    <row r="3" spans="2:20" s="37" customFormat="1" ht="15" customHeight="1" thickBot="1" x14ac:dyDescent="0.3">
      <c r="B3" s="54" t="s">
        <v>28</v>
      </c>
      <c r="C3" s="257" t="s">
        <v>35</v>
      </c>
      <c r="D3" s="257" t="s">
        <v>36</v>
      </c>
      <c r="E3" s="257" t="s">
        <v>37</v>
      </c>
      <c r="F3" s="263" t="s">
        <v>48</v>
      </c>
      <c r="G3" s="257" t="s">
        <v>42</v>
      </c>
      <c r="H3" s="257" t="s">
        <v>64</v>
      </c>
      <c r="I3" s="257" t="s">
        <v>43</v>
      </c>
      <c r="J3" s="257" t="s">
        <v>44</v>
      </c>
      <c r="K3" s="257" t="s">
        <v>45</v>
      </c>
      <c r="L3" s="257" t="s">
        <v>46</v>
      </c>
      <c r="M3" s="267" t="s">
        <v>67</v>
      </c>
      <c r="N3" s="1"/>
    </row>
    <row r="4" spans="2:20" s="37" customFormat="1" ht="15.75" thickBot="1" x14ac:dyDescent="0.3">
      <c r="B4" s="54" t="s">
        <v>34</v>
      </c>
      <c r="C4" s="258"/>
      <c r="D4" s="258"/>
      <c r="E4" s="258"/>
      <c r="F4" s="264"/>
      <c r="G4" s="258"/>
      <c r="H4" s="258"/>
      <c r="I4" s="258"/>
      <c r="J4" s="258"/>
      <c r="K4" s="258"/>
      <c r="L4" s="258"/>
      <c r="M4" s="268"/>
      <c r="N4" s="1"/>
    </row>
    <row r="5" spans="2:20" s="37" customFormat="1" x14ac:dyDescent="0.25">
      <c r="B5" s="2" t="s">
        <v>0</v>
      </c>
      <c r="C5" s="6"/>
      <c r="D5" s="2">
        <f>(5*((100+'General information'!$O$8+'General information'!$O$9+'General information'!$O$10)-'General information'!K9)/100)*C5</f>
        <v>0</v>
      </c>
      <c r="E5" s="2">
        <f>(D5*20)/100</f>
        <v>0</v>
      </c>
      <c r="F5" s="2">
        <f>C5*'General information'!$C$2</f>
        <v>0</v>
      </c>
      <c r="G5" s="2">
        <f>E5*Airplanes!$M$24</f>
        <v>0</v>
      </c>
      <c r="H5" s="2">
        <f>F5+G5</f>
        <v>0</v>
      </c>
      <c r="I5" s="2">
        <f>IFERROR((H5)/D5,0)</f>
        <v>0</v>
      </c>
      <c r="J5" s="24">
        <f>IF(D5=0,0,I5+$N$25)</f>
        <v>0</v>
      </c>
      <c r="K5" s="2">
        <f>($M$25-$N$25)*D5</f>
        <v>0</v>
      </c>
      <c r="L5" s="2">
        <f>K5-H5</f>
        <v>0</v>
      </c>
      <c r="M5" s="17">
        <f>IFERROR((IF(ISERROR(($M$25-$N$25)/I5),0,(($M$25-$N$25)/I5))-IF((($M$25-$N$25)/I5)&lt;0,0,1)),0)</f>
        <v>0</v>
      </c>
      <c r="N5" s="1"/>
    </row>
    <row r="6" spans="2:20" x14ac:dyDescent="0.25">
      <c r="B6" s="2" t="s">
        <v>1</v>
      </c>
      <c r="C6" s="6"/>
      <c r="D6" s="2">
        <f>(5*((100+'General information'!$O$8+'General information'!$O$9+'General information'!$O$10)-'General information'!K10)/100)*C6</f>
        <v>0</v>
      </c>
      <c r="E6" s="2">
        <f>(D6*40)/100</f>
        <v>0</v>
      </c>
      <c r="F6" s="2">
        <f>C6*'General information'!$C$2</f>
        <v>0</v>
      </c>
      <c r="G6" s="2">
        <f>E6*Airplanes!$M$24</f>
        <v>0</v>
      </c>
      <c r="H6" s="2">
        <f>F6+G6</f>
        <v>0</v>
      </c>
      <c r="I6" s="2">
        <f>IFERROR((H6)/D6,0)</f>
        <v>0</v>
      </c>
      <c r="J6" s="24">
        <f>IF(D6=0,0,I6+$N$26)</f>
        <v>0</v>
      </c>
      <c r="K6" s="2">
        <f>($M$26-$N$26)*D6</f>
        <v>0</v>
      </c>
      <c r="L6" s="2">
        <f>K6-H6</f>
        <v>0</v>
      </c>
      <c r="M6" s="17">
        <f>IFERROR((IF(ISERROR(($M$26-$N$26)/I6),0,(($M$26-$N$26)/I6))-IF((($M$26-$N$26)/I6)&lt;0,0,1)),0)</f>
        <v>0</v>
      </c>
    </row>
    <row r="7" spans="2:20" ht="14.45" customHeight="1" x14ac:dyDescent="0.25">
      <c r="B7" s="2" t="s">
        <v>2</v>
      </c>
      <c r="C7" s="6"/>
      <c r="D7" s="2">
        <f>(5*((100+'General information'!$O$8+'General information'!$O$9+'General information'!$O$10)-'General information'!K11)/100)*C7</f>
        <v>0</v>
      </c>
      <c r="E7" s="2">
        <f>(D7*60)/100</f>
        <v>0</v>
      </c>
      <c r="F7" s="2">
        <f>C7*'General information'!$C$2</f>
        <v>0</v>
      </c>
      <c r="G7" s="2">
        <f>E7*Airplanes!$M$24</f>
        <v>0</v>
      </c>
      <c r="H7" s="2">
        <f>F7+G7</f>
        <v>0</v>
      </c>
      <c r="I7" s="2">
        <f>IFERROR((H7)/D7,0)</f>
        <v>0</v>
      </c>
      <c r="J7" s="24">
        <f>IF(D7=0,0,I7+$N$27)</f>
        <v>0</v>
      </c>
      <c r="K7" s="2">
        <f>($M$27-$N$27)*D7</f>
        <v>0</v>
      </c>
      <c r="L7" s="2">
        <f>K7-H7</f>
        <v>0</v>
      </c>
      <c r="M7" s="17">
        <f>IFERROR((IF(ISERROR(($M$27-$N$27)/I7),0,(($M$27-$N$27)/I7))-IF((($M$27-$N$27)/I7)&lt;0,0,1)),0)</f>
        <v>0</v>
      </c>
    </row>
    <row r="8" spans="2:20" x14ac:dyDescent="0.25">
      <c r="B8" s="2" t="s">
        <v>3</v>
      </c>
      <c r="C8" s="6"/>
      <c r="D8" s="2">
        <f>(5*((100+'General information'!$O$8+'General information'!$O$9+'General information'!$O$10)-'General information'!K12)/100)*C8</f>
        <v>0</v>
      </c>
      <c r="E8" s="2">
        <f>(D8*80)/100</f>
        <v>0</v>
      </c>
      <c r="F8" s="2">
        <f>C8*'General information'!$C$2</f>
        <v>0</v>
      </c>
      <c r="G8" s="2">
        <f>E8*Airplanes!$M$24</f>
        <v>0</v>
      </c>
      <c r="H8" s="2">
        <f>F8+G8</f>
        <v>0</v>
      </c>
      <c r="I8" s="2">
        <f>IFERROR((H8)/D8,0)</f>
        <v>0</v>
      </c>
      <c r="J8" s="24">
        <f>IF(D8=0,0,I8+$N$28)</f>
        <v>0</v>
      </c>
      <c r="K8" s="2">
        <f>($M$28-$N$28)*D8</f>
        <v>0</v>
      </c>
      <c r="L8" s="2">
        <f>K8-H8</f>
        <v>0</v>
      </c>
      <c r="M8" s="17">
        <f>IFERROR((IF(ISERROR(($M$28-$N$28)/I8),0,(($M$28-$N$28)/I8))-IF((($M$28-$N$28)/I8)&lt;0,0,1)),0)</f>
        <v>0</v>
      </c>
      <c r="R8" s="1"/>
    </row>
    <row r="9" spans="2:20" x14ac:dyDescent="0.25">
      <c r="B9" s="2" t="s">
        <v>4</v>
      </c>
      <c r="C9" s="6"/>
      <c r="D9" s="2">
        <f>(5*((100+'General information'!$O$8+'General information'!$O$9+'General information'!$O$10)-'General information'!K13)/100)*C9</f>
        <v>0</v>
      </c>
      <c r="E9" s="2">
        <f>(D9*100)/100</f>
        <v>0</v>
      </c>
      <c r="F9" s="2">
        <f>C9*'General information'!$C$2</f>
        <v>0</v>
      </c>
      <c r="G9" s="2">
        <f>E9*Airplanes!$M$24</f>
        <v>0</v>
      </c>
      <c r="H9" s="2">
        <f>F9+G9</f>
        <v>0</v>
      </c>
      <c r="I9" s="2">
        <f>IFERROR((H9)/D9,0)</f>
        <v>0</v>
      </c>
      <c r="J9" s="24">
        <f>IF(D9=0,0,I9+$N$29)</f>
        <v>0</v>
      </c>
      <c r="K9" s="2">
        <f>($M$29-$N$29)*D9</f>
        <v>0</v>
      </c>
      <c r="L9" s="2">
        <f>K9-H9</f>
        <v>0</v>
      </c>
      <c r="M9" s="17">
        <f>IFERROR((IF(ISERROR(($M$29-$N$29)/I9),0,(($M$29-$N$29)/I9))-IF((($M$29-$N$29)/I9)&lt;0,0,1)),0)</f>
        <v>0</v>
      </c>
    </row>
    <row r="10" spans="2:20" x14ac:dyDescent="0.25">
      <c r="B10" s="143" t="s">
        <v>10</v>
      </c>
      <c r="C10" s="143"/>
      <c r="D10" s="143"/>
      <c r="E10" s="3">
        <f>SUM(E5:E9)</f>
        <v>0</v>
      </c>
      <c r="F10" s="3">
        <f>SUM(F5:F9)</f>
        <v>0</v>
      </c>
      <c r="G10" s="3">
        <f>SUM(G5:G9)</f>
        <v>0</v>
      </c>
      <c r="H10" s="3">
        <f>SUM(H5:H9)</f>
        <v>0</v>
      </c>
      <c r="I10" s="3"/>
      <c r="J10" s="3"/>
      <c r="K10" s="3">
        <f>SUM(K5:K9)</f>
        <v>0</v>
      </c>
      <c r="L10" s="8">
        <f>SUM(L5:L9)</f>
        <v>0</v>
      </c>
      <c r="M10" s="1"/>
    </row>
    <row r="11" spans="2:20" ht="15.75" thickBot="1" x14ac:dyDescent="0.3"/>
    <row r="12" spans="2:20" ht="21.75" thickBot="1" x14ac:dyDescent="0.3">
      <c r="B12" s="251" t="s">
        <v>15</v>
      </c>
      <c r="C12" s="252"/>
      <c r="D12" s="252"/>
      <c r="E12" s="252"/>
      <c r="F12" s="252"/>
      <c r="G12" s="252"/>
      <c r="H12" s="252"/>
      <c r="I12" s="252"/>
      <c r="J12" s="252"/>
      <c r="K12" s="252"/>
      <c r="L12" s="252"/>
      <c r="M12" s="252"/>
    </row>
    <row r="13" spans="2:20" ht="15" customHeight="1" thickBot="1" x14ac:dyDescent="0.3">
      <c r="B13" s="54" t="s">
        <v>28</v>
      </c>
      <c r="C13" s="257" t="s">
        <v>35</v>
      </c>
      <c r="D13" s="257" t="s">
        <v>36</v>
      </c>
      <c r="E13" s="257" t="s">
        <v>37</v>
      </c>
      <c r="F13" s="263" t="s">
        <v>48</v>
      </c>
      <c r="G13" s="257" t="s">
        <v>42</v>
      </c>
      <c r="H13" s="257" t="s">
        <v>64</v>
      </c>
      <c r="I13" s="257" t="s">
        <v>43</v>
      </c>
      <c r="J13" s="257" t="s">
        <v>44</v>
      </c>
      <c r="K13" s="257" t="s">
        <v>45</v>
      </c>
      <c r="L13" s="257" t="s">
        <v>46</v>
      </c>
      <c r="M13" s="267" t="s">
        <v>67</v>
      </c>
    </row>
    <row r="14" spans="2:20" ht="15.75" thickBot="1" x14ac:dyDescent="0.3">
      <c r="B14" s="54" t="s">
        <v>34</v>
      </c>
      <c r="C14" s="258"/>
      <c r="D14" s="258"/>
      <c r="E14" s="258"/>
      <c r="F14" s="264"/>
      <c r="G14" s="258"/>
      <c r="H14" s="258"/>
      <c r="I14" s="258"/>
      <c r="J14" s="258"/>
      <c r="K14" s="258"/>
      <c r="L14" s="258"/>
      <c r="M14" s="268"/>
    </row>
    <row r="15" spans="2:20" x14ac:dyDescent="0.25">
      <c r="B15" s="2" t="s">
        <v>0</v>
      </c>
      <c r="C15" s="6"/>
      <c r="D15" s="2">
        <f>(5*((100+'General information'!$P$8+'General information'!$P$9+'General information'!$P$10)-'General information'!L9)/100)*C15</f>
        <v>0</v>
      </c>
      <c r="E15" s="2">
        <f>(D15*20)/100</f>
        <v>0</v>
      </c>
      <c r="F15" s="2">
        <f>C15*'General information'!$C$2</f>
        <v>0</v>
      </c>
      <c r="G15" s="2">
        <f>E15*Airplanes!$M$24</f>
        <v>0</v>
      </c>
      <c r="H15" s="2">
        <f>F15+G15</f>
        <v>0</v>
      </c>
      <c r="I15" s="2">
        <f>IFERROR((H15)/D15,0)</f>
        <v>0</v>
      </c>
      <c r="J15" s="24">
        <f>IF(D15=0,0,I15+$N$25)</f>
        <v>0</v>
      </c>
      <c r="K15" s="2">
        <f>($M$25-$N$25)*D15</f>
        <v>0</v>
      </c>
      <c r="L15" s="2">
        <f>K15-H15</f>
        <v>0</v>
      </c>
      <c r="M15" s="17">
        <f>IFERROR((IF(ISERROR(($M$25-$N$25)/I15),0,(($M$25-$N$25)/I15))-IF((($M$25-$N$25)/I15)&lt;0,0,1)),0)</f>
        <v>0</v>
      </c>
    </row>
    <row r="16" spans="2:20" x14ac:dyDescent="0.25">
      <c r="B16" s="2" t="s">
        <v>1</v>
      </c>
      <c r="C16" s="6"/>
      <c r="D16" s="2">
        <f>(5*((100+'General information'!$P$8+'General information'!$P$9+'General information'!$P$10)-'General information'!L10)/100)*C16</f>
        <v>0</v>
      </c>
      <c r="E16" s="2">
        <f>(D16*40)/100</f>
        <v>0</v>
      </c>
      <c r="F16" s="2">
        <f>C16*'General information'!$C$2</f>
        <v>0</v>
      </c>
      <c r="G16" s="2">
        <f>E16*Airplanes!$M$24</f>
        <v>0</v>
      </c>
      <c r="H16" s="2">
        <f>F16+G16</f>
        <v>0</v>
      </c>
      <c r="I16" s="2">
        <f>IFERROR((H16)/D16,0)</f>
        <v>0</v>
      </c>
      <c r="J16" s="24">
        <f>IF(D16=0,0,I16+$N$26)</f>
        <v>0</v>
      </c>
      <c r="K16" s="2">
        <f>($M$26-$N$26)*D16</f>
        <v>0</v>
      </c>
      <c r="L16" s="2">
        <f>K16-H16</f>
        <v>0</v>
      </c>
      <c r="M16" s="17">
        <f>IFERROR((IF(ISERROR(($M$26-$N$26)/I16),0,(($M$26-$N$26)/I16))-IF((($M$26-$N$26)/I16)&lt;0,0,1)),0)</f>
        <v>0</v>
      </c>
    </row>
    <row r="17" spans="2:18" x14ac:dyDescent="0.25">
      <c r="B17" s="2" t="s">
        <v>2</v>
      </c>
      <c r="C17" s="6"/>
      <c r="D17" s="2">
        <f>(5*((100+'General information'!$P$8+'General information'!$P$9+'General information'!$P$10)-'General information'!L11)/100)*C17</f>
        <v>0</v>
      </c>
      <c r="E17" s="2">
        <f>(D17*60)/100</f>
        <v>0</v>
      </c>
      <c r="F17" s="2">
        <f>C17*'General information'!$C$2</f>
        <v>0</v>
      </c>
      <c r="G17" s="2">
        <f>E17*Airplanes!$M$24</f>
        <v>0</v>
      </c>
      <c r="H17" s="2">
        <f>F17+G17</f>
        <v>0</v>
      </c>
      <c r="I17" s="2">
        <f>IFERROR((H17)/D17,0)</f>
        <v>0</v>
      </c>
      <c r="J17" s="24">
        <f>IF(D17=0,0,I17+$N$27)</f>
        <v>0</v>
      </c>
      <c r="K17" s="2">
        <f>($M$27-$N$27)*D17</f>
        <v>0</v>
      </c>
      <c r="L17" s="2">
        <f>K17-H17</f>
        <v>0</v>
      </c>
      <c r="M17" s="17">
        <f>IFERROR((IF(ISERROR(($M$27-$N$27)/I17),0,(($M$27-$N$27)/I17))-IF((($M$27-$N$27)/I17)&lt;0,0,1)),0)</f>
        <v>0</v>
      </c>
    </row>
    <row r="18" spans="2:18" x14ac:dyDescent="0.25">
      <c r="B18" s="2" t="s">
        <v>3</v>
      </c>
      <c r="C18" s="6"/>
      <c r="D18" s="2">
        <f>(5*((100+'General information'!$P$8+'General information'!$P$9+'General information'!$P$10)-'General information'!L12)/100)*C18</f>
        <v>0</v>
      </c>
      <c r="E18" s="2">
        <f>(D18*80)/100</f>
        <v>0</v>
      </c>
      <c r="F18" s="2">
        <f>C18*'General information'!$C$2</f>
        <v>0</v>
      </c>
      <c r="G18" s="2">
        <f>E18*Airplanes!$M$24</f>
        <v>0</v>
      </c>
      <c r="H18" s="2">
        <f>F18+G18</f>
        <v>0</v>
      </c>
      <c r="I18" s="2">
        <f>IFERROR((H18)/D18,0)</f>
        <v>0</v>
      </c>
      <c r="J18" s="24">
        <f>IF(D18=0,0,I18+$N$28)</f>
        <v>0</v>
      </c>
      <c r="K18" s="2">
        <f>($M$28-$N$28)*D18</f>
        <v>0</v>
      </c>
      <c r="L18" s="2">
        <f>K18-H18</f>
        <v>0</v>
      </c>
      <c r="M18" s="17">
        <f>IFERROR((IF(ISERROR(($M$28-$N$28)/I18),0,(($M$28-$N$28)/I18))-IF((($M$28-$N$28)/I18)&lt;0,0,1)),0)</f>
        <v>0</v>
      </c>
    </row>
    <row r="19" spans="2:18" x14ac:dyDescent="0.25">
      <c r="B19" s="2" t="s">
        <v>4</v>
      </c>
      <c r="C19" s="6"/>
      <c r="D19" s="2">
        <f>(5*((100+'General information'!$P$8+'General information'!$P$9+'General information'!$P$10)-'General information'!L13)/100)*C19</f>
        <v>0</v>
      </c>
      <c r="E19" s="2">
        <f>(D19*100)/100</f>
        <v>0</v>
      </c>
      <c r="F19" s="2">
        <f>C19*'General information'!$C$2</f>
        <v>0</v>
      </c>
      <c r="G19" s="2">
        <f>E19*Airplanes!$M$24</f>
        <v>0</v>
      </c>
      <c r="H19" s="2">
        <f>F19+G19</f>
        <v>0</v>
      </c>
      <c r="I19" s="2">
        <f>IFERROR((H19)/D19,0)</f>
        <v>0</v>
      </c>
      <c r="J19" s="24">
        <f>IF(D19=0,0,I19+$N$29)</f>
        <v>0</v>
      </c>
      <c r="K19" s="2">
        <f>($M$29-$N$29)*D19</f>
        <v>0</v>
      </c>
      <c r="L19" s="2">
        <f>K19-H19</f>
        <v>0</v>
      </c>
      <c r="M19" s="17">
        <f>IFERROR((IF(ISERROR(($M$29-$N$29)/I19),0,(($M$29-$N$29)/I19))-IF((($M$29-$N$29)/I19)&lt;0,0,1)),0)</f>
        <v>0</v>
      </c>
    </row>
    <row r="20" spans="2:18" x14ac:dyDescent="0.25">
      <c r="B20" s="143" t="s">
        <v>10</v>
      </c>
      <c r="C20" s="143"/>
      <c r="D20" s="143"/>
      <c r="E20" s="3">
        <f>SUM(E15:E19)</f>
        <v>0</v>
      </c>
      <c r="F20" s="3">
        <f>SUM(F15:F19)</f>
        <v>0</v>
      </c>
      <c r="G20" s="3">
        <f>SUM(G15:G19)</f>
        <v>0</v>
      </c>
      <c r="H20" s="3">
        <f>SUM(H15:H19)</f>
        <v>0</v>
      </c>
      <c r="I20" s="3"/>
      <c r="J20" s="3"/>
      <c r="K20" s="3">
        <f>SUM(K15:K19)</f>
        <v>0</v>
      </c>
      <c r="L20" s="8">
        <f>SUM(L15:L19)</f>
        <v>0</v>
      </c>
      <c r="M20" s="1"/>
    </row>
    <row r="21" spans="2:18" ht="15.75" thickBot="1" x14ac:dyDescent="0.3">
      <c r="L21" s="1"/>
      <c r="M21" s="1"/>
      <c r="Q21"/>
    </row>
    <row r="22" spans="2:18" ht="21.75" thickBot="1" x14ac:dyDescent="0.3">
      <c r="B22" s="276" t="s">
        <v>14</v>
      </c>
      <c r="C22" s="256"/>
      <c r="D22" s="256"/>
      <c r="E22" s="256"/>
      <c r="F22" s="256"/>
      <c r="G22" s="256"/>
      <c r="H22" s="256"/>
      <c r="I22" s="256"/>
      <c r="J22" s="256"/>
      <c r="L22" s="273" t="s">
        <v>68</v>
      </c>
      <c r="M22" s="274"/>
      <c r="N22" s="274"/>
      <c r="O22" s="274"/>
      <c r="P22" s="274"/>
      <c r="Q22" s="274"/>
      <c r="R22" s="275"/>
    </row>
    <row r="23" spans="2:18" ht="15.75" thickBot="1" x14ac:dyDescent="0.3">
      <c r="B23" s="53" t="s">
        <v>23</v>
      </c>
      <c r="C23" s="257" t="s">
        <v>35</v>
      </c>
      <c r="D23" s="257" t="s">
        <v>36</v>
      </c>
      <c r="E23" s="263" t="s">
        <v>48</v>
      </c>
      <c r="F23" s="257" t="s">
        <v>43</v>
      </c>
      <c r="G23" s="257" t="s">
        <v>45</v>
      </c>
      <c r="H23" s="267" t="s">
        <v>50</v>
      </c>
      <c r="I23" s="257" t="s">
        <v>46</v>
      </c>
      <c r="J23" s="267" t="s">
        <v>51</v>
      </c>
      <c r="L23" s="54" t="s">
        <v>34</v>
      </c>
      <c r="M23" s="58" t="s">
        <v>857</v>
      </c>
      <c r="N23" s="197" t="s">
        <v>32</v>
      </c>
      <c r="O23" s="58" t="s">
        <v>54</v>
      </c>
      <c r="P23" s="58" t="s">
        <v>55</v>
      </c>
      <c r="Q23" s="58" t="s">
        <v>56</v>
      </c>
      <c r="R23" s="89" t="s">
        <v>57</v>
      </c>
    </row>
    <row r="24" spans="2:18" ht="15.75" thickBot="1" x14ac:dyDescent="0.3">
      <c r="B24" s="54" t="s">
        <v>34</v>
      </c>
      <c r="C24" s="258"/>
      <c r="D24" s="258"/>
      <c r="E24" s="264"/>
      <c r="F24" s="258"/>
      <c r="G24" s="258"/>
      <c r="H24" s="268"/>
      <c r="I24" s="258"/>
      <c r="J24" s="268"/>
      <c r="L24" s="79" t="s">
        <v>8</v>
      </c>
      <c r="M24" s="232">
        <f>AVERAGE(ARM_Offers[gross])</f>
        <v>1078.0683333333332</v>
      </c>
      <c r="N24" s="80">
        <f>M24*'General information'!$P$15%</f>
        <v>0</v>
      </c>
      <c r="O24" s="52"/>
      <c r="P24" s="80">
        <f t="shared" ref="P24:P29" si="0">M24*O24</f>
        <v>0</v>
      </c>
      <c r="Q24" s="81">
        <f>O24*N24</f>
        <v>0</v>
      </c>
      <c r="R24" s="82">
        <f>P24-Q24</f>
        <v>0</v>
      </c>
    </row>
    <row r="25" spans="2:18" x14ac:dyDescent="0.25">
      <c r="B25" s="2" t="s">
        <v>0</v>
      </c>
      <c r="C25" s="6"/>
      <c r="D25" s="2">
        <f>((35*((100+'General information'!$O$8+'General information'!$O$9+'General information'!$O$10)-'General information'!$K$8)/100)*C25)/100</f>
        <v>0</v>
      </c>
      <c r="E25" s="2">
        <f>C25*'General information'!$C$2</f>
        <v>0</v>
      </c>
      <c r="F25" s="9">
        <f t="shared" ref="F25:F30" si="1">IF(ISERROR(E25/D25),0,E25/D25)</f>
        <v>0</v>
      </c>
      <c r="G25" s="2">
        <f>D25*(Airplanes!$M$24-$N$24)</f>
        <v>0</v>
      </c>
      <c r="H25" s="70">
        <f>IF(D25=0,0,(($M$24*'General information'!$P$15%)*D25))</f>
        <v>0</v>
      </c>
      <c r="I25" s="2">
        <f>G25-E25</f>
        <v>0</v>
      </c>
      <c r="J25" s="17">
        <f>IFERROR(IF(ISERROR(G25/((E25+H25))),0,(G25/(E25+H25)))-IF((G25/(E25+H25))&lt;0,0,1),0)</f>
        <v>0</v>
      </c>
      <c r="L25" s="79" t="s">
        <v>0</v>
      </c>
      <c r="M25" s="232">
        <f>AVERAGE(AQ1_Offers[gross])</f>
        <v>691.71399999999994</v>
      </c>
      <c r="N25" s="81">
        <f>(M25*'General information'!$P$14%)+(M25*'General information'!$P$15%)</f>
        <v>6.9171399999999998</v>
      </c>
      <c r="O25" s="52"/>
      <c r="P25" s="81">
        <f t="shared" si="0"/>
        <v>0</v>
      </c>
      <c r="Q25" s="81">
        <f>((M25*'General information'!$P$14%)+(M25*'General information'!V36%))*O25</f>
        <v>0</v>
      </c>
      <c r="R25" s="82">
        <f t="shared" ref="R25:R29" si="2">P25-Q25</f>
        <v>0</v>
      </c>
    </row>
    <row r="26" spans="2:18" x14ac:dyDescent="0.25">
      <c r="B26" s="2" t="s">
        <v>1</v>
      </c>
      <c r="C26" s="6"/>
      <c r="D26" s="2">
        <f>((70*((100+'General information'!$O$8+'General information'!$O$9+'General information'!$O$10)-'General information'!$K$8)/100)*C26)/100</f>
        <v>0</v>
      </c>
      <c r="E26" s="2">
        <f>C26*'General information'!$C$2</f>
        <v>0</v>
      </c>
      <c r="F26" s="9">
        <f t="shared" si="1"/>
        <v>0</v>
      </c>
      <c r="G26" s="2">
        <f>D26*(Airplanes!$M$24-$N$24)</f>
        <v>0</v>
      </c>
      <c r="H26" s="70">
        <f>IF(D26=0,0,(($M$24*'General information'!$P$15%)*D26))</f>
        <v>0</v>
      </c>
      <c r="I26" s="2">
        <f>G26-E26</f>
        <v>0</v>
      </c>
      <c r="J26" s="17">
        <f>IFERROR(IF(ISERROR(G26/((E26+H26))),0,(G26/(E26+H26)))-IF((G26/(E26+H26))&lt;0,0,1),0)</f>
        <v>0</v>
      </c>
      <c r="L26" s="79" t="s">
        <v>1</v>
      </c>
      <c r="M26" s="232">
        <f>AVERAGE(AQ2_Offers[gross])</f>
        <v>934.1419999999996</v>
      </c>
      <c r="N26" s="81">
        <f>(M26*'General information'!$P$14%)+(M26*'General information'!$P$15%)</f>
        <v>9.3414199999999958</v>
      </c>
      <c r="O26" s="52"/>
      <c r="P26" s="81">
        <f t="shared" si="0"/>
        <v>0</v>
      </c>
      <c r="Q26" s="81">
        <f>((M26*'General information'!$P$14%)+(M26*'General information'!V37%))*O26</f>
        <v>0</v>
      </c>
      <c r="R26" s="82">
        <f t="shared" si="2"/>
        <v>0</v>
      </c>
    </row>
    <row r="27" spans="2:18" x14ac:dyDescent="0.25">
      <c r="B27" s="2" t="s">
        <v>2</v>
      </c>
      <c r="C27" s="6"/>
      <c r="D27" s="2">
        <f>((125*((100+'General information'!$O$8+'General information'!$O$9+'General information'!$O$10)-'General information'!$K$8)/100)*C27)/100</f>
        <v>0</v>
      </c>
      <c r="E27" s="2">
        <f>C27*'General information'!$C$2</f>
        <v>0</v>
      </c>
      <c r="F27" s="9">
        <f t="shared" si="1"/>
        <v>0</v>
      </c>
      <c r="G27" s="2">
        <f>D27*(Airplanes!$M$24-$N$24)</f>
        <v>0</v>
      </c>
      <c r="H27" s="70">
        <f>IF(D27=0,0,(($M$24*'General information'!$P$15%)*D27))</f>
        <v>0</v>
      </c>
      <c r="I27" s="2">
        <f>G27-E27</f>
        <v>0</v>
      </c>
      <c r="J27" s="17">
        <f>IFERROR(IF(ISERROR(G27/((E27+H27))),0,(G27/(E27+H27)))-IF((G27/(E27+H27))&lt;0,0,1),0)</f>
        <v>0</v>
      </c>
      <c r="L27" s="79" t="s">
        <v>2</v>
      </c>
      <c r="M27" s="232">
        <f>AVERAGE(AQ3_Offers[gross])</f>
        <v>1299.45</v>
      </c>
      <c r="N27" s="81">
        <f>(M27*'General information'!$P$14%)+(M27*'General information'!$P$15%)</f>
        <v>12.9945</v>
      </c>
      <c r="O27" s="52"/>
      <c r="P27" s="81">
        <f t="shared" si="0"/>
        <v>0</v>
      </c>
      <c r="Q27" s="81">
        <f>((M27*'General information'!$P$14%)+(M27*'General information'!V38%))*O27</f>
        <v>0</v>
      </c>
      <c r="R27" s="82">
        <f t="shared" si="2"/>
        <v>0</v>
      </c>
    </row>
    <row r="28" spans="2:18" x14ac:dyDescent="0.25">
      <c r="B28" s="2" t="s">
        <v>3</v>
      </c>
      <c r="C28" s="6"/>
      <c r="D28" s="2">
        <f>((175*((100+'General information'!$O$8+'General information'!$O$9+'General information'!$O$10)-'General information'!$K$8)/100)*C28)/100</f>
        <v>0</v>
      </c>
      <c r="E28" s="2">
        <f>C28*'General information'!$C$2</f>
        <v>0</v>
      </c>
      <c r="F28" s="9">
        <f t="shared" si="1"/>
        <v>0</v>
      </c>
      <c r="G28" s="2">
        <f>D28*(Airplanes!$M$24-$N$24)</f>
        <v>0</v>
      </c>
      <c r="H28" s="70">
        <f>IF(D28=0,0,(($M$24*'General information'!$P$15%)*D28))</f>
        <v>0</v>
      </c>
      <c r="I28" s="2">
        <f>G28-E28</f>
        <v>0</v>
      </c>
      <c r="J28" s="17">
        <f>IFERROR(IF(ISERROR(G28/((E28+H28))),0,(G28/(E28+H28)))-IF((G28/(E28+H28))&lt;0,0,1),0)</f>
        <v>0</v>
      </c>
      <c r="L28" s="79" t="s">
        <v>3</v>
      </c>
      <c r="M28" s="232">
        <f>AVERAGE(AQ4_Offers[gross])</f>
        <v>1433.7000000000007</v>
      </c>
      <c r="N28" s="81">
        <f>(M28*'General information'!$P$14%)+(M28*'General information'!$P$15%)</f>
        <v>14.337000000000007</v>
      </c>
      <c r="O28" s="52"/>
      <c r="P28" s="81">
        <f t="shared" si="0"/>
        <v>0</v>
      </c>
      <c r="Q28" s="81">
        <f>((M28*'General information'!$P$14%)+(M28*'General information'!V39%))*O28</f>
        <v>0</v>
      </c>
      <c r="R28" s="82">
        <f t="shared" si="2"/>
        <v>0</v>
      </c>
    </row>
    <row r="29" spans="2:18" x14ac:dyDescent="0.25">
      <c r="B29" s="2" t="s">
        <v>4</v>
      </c>
      <c r="C29" s="6"/>
      <c r="D29" s="2">
        <f>((250*((100+'General information'!$O$8+'General information'!$O$9+'General information'!$O$10)-'General information'!$K$8)/100)*C29)/100</f>
        <v>0</v>
      </c>
      <c r="E29" s="2">
        <f>C29*'General information'!$C$2</f>
        <v>0</v>
      </c>
      <c r="F29" s="9">
        <f t="shared" si="1"/>
        <v>0</v>
      </c>
      <c r="G29" s="2">
        <f>D29*(Airplanes!$M$24-$N$24)</f>
        <v>0</v>
      </c>
      <c r="H29" s="70">
        <f>IF(D29=0,0,(($M$24*'General information'!$P$15%)*D29))</f>
        <v>0</v>
      </c>
      <c r="I29" s="2">
        <f>G29-E29</f>
        <v>0</v>
      </c>
      <c r="J29" s="17">
        <f>IFERROR(IF(ISERROR(G29/((E29+H29))),0,(G29/(E29+H29)))-IF((G29/(E29+H29))&lt;0,0,1),0)</f>
        <v>0</v>
      </c>
      <c r="L29" s="79" t="s">
        <v>4</v>
      </c>
      <c r="M29" s="232">
        <f>AVERAGE(AQ5_Offers[gross])</f>
        <v>1728.0299999999997</v>
      </c>
      <c r="N29" s="81">
        <f>(M29*'General information'!$P$14%)+(M29*'General information'!$P$15%)</f>
        <v>17.280299999999997</v>
      </c>
      <c r="O29" s="52"/>
      <c r="P29" s="81">
        <f t="shared" si="0"/>
        <v>0</v>
      </c>
      <c r="Q29" s="81">
        <f>((M29*'General information'!$P$14%)+(M29*'General information'!V40%))*O29</f>
        <v>0</v>
      </c>
      <c r="R29" s="82">
        <f t="shared" si="2"/>
        <v>0</v>
      </c>
    </row>
    <row r="30" spans="2:18" ht="15.75" thickBot="1" x14ac:dyDescent="0.3">
      <c r="B30" s="143" t="s">
        <v>10</v>
      </c>
      <c r="C30" s="143"/>
      <c r="D30" s="3">
        <f>SUM(D25:D29)</f>
        <v>0</v>
      </c>
      <c r="E30" s="3">
        <f>SUM(E25:E29)</f>
        <v>0</v>
      </c>
      <c r="F30" s="14">
        <f t="shared" si="1"/>
        <v>0</v>
      </c>
      <c r="G30" s="3">
        <f>SUM(G25:G29)</f>
        <v>0</v>
      </c>
      <c r="H30" s="86">
        <f>SUM(H25:H29)</f>
        <v>0</v>
      </c>
      <c r="I30" s="2">
        <f>SUM(I25:I29)</f>
        <v>0</v>
      </c>
      <c r="L30" s="65"/>
      <c r="M30" s="58"/>
      <c r="N30" s="88">
        <f>SUM(N24:N29)</f>
        <v>60.870360000000005</v>
      </c>
      <c r="O30" s="58"/>
      <c r="P30" s="88">
        <f>SUM(P24:P29)</f>
        <v>0</v>
      </c>
      <c r="Q30" s="89">
        <f>SUM(Q24:Q29)</f>
        <v>0</v>
      </c>
      <c r="R30" s="89">
        <f>SUM(R24:R29)</f>
        <v>0</v>
      </c>
    </row>
    <row r="31" spans="2:18" ht="15.75" thickBot="1" x14ac:dyDescent="0.3"/>
    <row r="32" spans="2:18" ht="21.75" thickBot="1" x14ac:dyDescent="0.3">
      <c r="B32" s="276" t="s">
        <v>15</v>
      </c>
      <c r="C32" s="256"/>
      <c r="D32" s="256"/>
      <c r="E32" s="256"/>
      <c r="F32" s="256"/>
      <c r="G32" s="256"/>
      <c r="H32" s="256"/>
      <c r="I32" s="256"/>
      <c r="J32" s="256"/>
      <c r="L32" s="90"/>
      <c r="M32" s="91" t="s">
        <v>8</v>
      </c>
      <c r="N32" s="172" t="s">
        <v>58</v>
      </c>
      <c r="O32" s="92" t="s">
        <v>59</v>
      </c>
    </row>
    <row r="33" spans="2:16" ht="15" customHeight="1" x14ac:dyDescent="0.25">
      <c r="B33" s="53" t="s">
        <v>23</v>
      </c>
      <c r="C33" s="257" t="s">
        <v>35</v>
      </c>
      <c r="D33" s="257" t="s">
        <v>36</v>
      </c>
      <c r="E33" s="263" t="s">
        <v>48</v>
      </c>
      <c r="F33" s="257" t="s">
        <v>43</v>
      </c>
      <c r="G33" s="257" t="s">
        <v>45</v>
      </c>
      <c r="H33" s="267" t="s">
        <v>50</v>
      </c>
      <c r="I33" s="257" t="s">
        <v>46</v>
      </c>
      <c r="J33" s="267" t="s">
        <v>51</v>
      </c>
      <c r="L33" s="93" t="s">
        <v>60</v>
      </c>
      <c r="M33" s="21">
        <f>E10+E20</f>
        <v>0</v>
      </c>
      <c r="N33" s="19">
        <f>N34+N35</f>
        <v>0</v>
      </c>
      <c r="O33" s="20">
        <f>IF(M33&gt;M34,(O34+O35)/(IF(O34=0,1,2)),O34)</f>
        <v>0</v>
      </c>
    </row>
    <row r="34" spans="2:16" ht="15.75" thickBot="1" x14ac:dyDescent="0.3">
      <c r="B34" s="54" t="s">
        <v>34</v>
      </c>
      <c r="C34" s="258"/>
      <c r="D34" s="258"/>
      <c r="E34" s="264"/>
      <c r="F34" s="258"/>
      <c r="G34" s="258"/>
      <c r="H34" s="268"/>
      <c r="I34" s="258"/>
      <c r="J34" s="268"/>
      <c r="L34" s="93" t="s">
        <v>36</v>
      </c>
      <c r="M34" s="22">
        <f>D30+D40</f>
        <v>0</v>
      </c>
      <c r="N34" s="2">
        <f>M34*(F30+F40)/2</f>
        <v>0</v>
      </c>
      <c r="O34" s="16">
        <f>IF(ISERROR(N34/M34),0,N34/M34)</f>
        <v>0</v>
      </c>
    </row>
    <row r="35" spans="2:16" ht="15.75" thickBot="1" x14ac:dyDescent="0.3">
      <c r="B35" s="2" t="s">
        <v>0</v>
      </c>
      <c r="C35" s="6"/>
      <c r="D35" s="2">
        <f>((35*((100+'General information'!$P$8+'General information'!$P$9+'General information'!$P$10)-'General information'!$L$8)/100)*C35)/100</f>
        <v>0</v>
      </c>
      <c r="E35" s="2">
        <f>C35*'General information'!$C$2</f>
        <v>0</v>
      </c>
      <c r="F35" s="9">
        <f t="shared" ref="F35:F40" si="3">IF(ISERROR(E35/D35),0,E35/D35)</f>
        <v>0</v>
      </c>
      <c r="G35" s="2">
        <f>D35*Airplanes!$M$24</f>
        <v>0</v>
      </c>
      <c r="H35" s="70">
        <f>IF(D35=0,0,(($M$24*'General information'!$P$15%)*D35))</f>
        <v>0</v>
      </c>
      <c r="I35" s="2">
        <f>G35-(E35+H35)</f>
        <v>0</v>
      </c>
      <c r="J35" s="17">
        <f>IFERROR(IF(ISERROR(G35/((E35+H35))),0,(G35/(E35+H35)))-IF((G35/(E35+H35))&lt;0,0,1),0)</f>
        <v>0</v>
      </c>
      <c r="L35" s="98" t="s">
        <v>61</v>
      </c>
      <c r="M35" s="23">
        <f>IF(M33&gt;M34,M33-M34,0)</f>
        <v>0</v>
      </c>
      <c r="N35" s="12">
        <f>M35*M24</f>
        <v>0</v>
      </c>
      <c r="O35" s="18">
        <f>IF(ISERROR(N35/M35),0,N35/M35)</f>
        <v>0</v>
      </c>
    </row>
    <row r="36" spans="2:16" ht="15.75" thickBot="1" x14ac:dyDescent="0.3">
      <c r="B36" s="2" t="s">
        <v>1</v>
      </c>
      <c r="C36" s="6"/>
      <c r="D36" s="2">
        <f>((70*((100+'General information'!$P$8+'General information'!$P$9+'General information'!$P$10)-'General information'!$L$8)/100)*C36)/100</f>
        <v>0</v>
      </c>
      <c r="E36" s="2">
        <f>C36*'General information'!$C$2</f>
        <v>0</v>
      </c>
      <c r="F36" s="9">
        <f t="shared" si="3"/>
        <v>0</v>
      </c>
      <c r="G36" s="2">
        <f>D36*Airplanes!$M$24</f>
        <v>0</v>
      </c>
      <c r="H36" s="70">
        <f>IF(D36=0,0,(($M$24*'General information'!$P$15%)*D36))</f>
        <v>0</v>
      </c>
      <c r="I36" s="2">
        <f>G36-(E36+H36)</f>
        <v>0</v>
      </c>
      <c r="J36" s="17">
        <f>IFERROR(IF(ISERROR(G36/((E36+H36))),0,(G36/(E36+H36)))-IF((G36/(E36+H36))&lt;0,0,1),0)</f>
        <v>0</v>
      </c>
      <c r="L36" s="167" t="s">
        <v>62</v>
      </c>
      <c r="M36" s="23">
        <f>M34-M33</f>
        <v>0</v>
      </c>
      <c r="N36" s="12">
        <f>M36*M24</f>
        <v>0</v>
      </c>
      <c r="O36" s="18">
        <f>IF(ISERROR(N36/M36),0,N36/M36)</f>
        <v>0</v>
      </c>
    </row>
    <row r="37" spans="2:16" x14ac:dyDescent="0.25">
      <c r="B37" s="2" t="s">
        <v>2</v>
      </c>
      <c r="C37" s="6"/>
      <c r="D37" s="2">
        <f>((125*((100+'General information'!$P$8+'General information'!$P$9+'General information'!$P$10)-'General information'!$L$8)/100)*C37)/100</f>
        <v>0</v>
      </c>
      <c r="E37" s="2">
        <f>C37*'General information'!$C$2</f>
        <v>0</v>
      </c>
      <c r="F37" s="9">
        <f t="shared" si="3"/>
        <v>0</v>
      </c>
      <c r="G37" s="2">
        <f>D37*Airplanes!$M$24</f>
        <v>0</v>
      </c>
      <c r="H37" s="70">
        <f>IF(D37=0,0,(($M$24*'General information'!$P$15%)*D37))</f>
        <v>0</v>
      </c>
      <c r="I37" s="2">
        <f>G37-(E37+H37)</f>
        <v>0</v>
      </c>
      <c r="J37" s="17">
        <f>IFERROR(IF(ISERROR(G37/((E37+H37))),0,(G37/(E37+H37)))-IF((G37/(E37+H37))&lt;0,0,1),0)</f>
        <v>0</v>
      </c>
    </row>
    <row r="38" spans="2:16" x14ac:dyDescent="0.25">
      <c r="B38" s="2" t="s">
        <v>3</v>
      </c>
      <c r="C38" s="6"/>
      <c r="D38" s="2">
        <f>((175*((100+'General information'!$P$8+'General information'!$P$9+'General information'!$P$10)-'General information'!$L$8)/100)*C38)/100</f>
        <v>0</v>
      </c>
      <c r="E38" s="2">
        <f>C38*'General information'!$C$2</f>
        <v>0</v>
      </c>
      <c r="F38" s="9">
        <f t="shared" si="3"/>
        <v>0</v>
      </c>
      <c r="G38" s="2">
        <f>D38*Airplanes!$M$24</f>
        <v>0</v>
      </c>
      <c r="H38" s="70">
        <f>IF(D38=0,0,(($M$24*'General information'!$P$15%)*D38))</f>
        <v>0</v>
      </c>
      <c r="I38" s="2">
        <f>G38-(E38+H38)</f>
        <v>0</v>
      </c>
      <c r="J38" s="17">
        <f>IFERROR(IF(ISERROR(G38/((E38+H38))),0,(G38/(E38+H38)))-IF((G38/(E38+H38))&lt;0,0,1),0)</f>
        <v>0</v>
      </c>
    </row>
    <row r="39" spans="2:16" x14ac:dyDescent="0.25">
      <c r="B39" s="2" t="s">
        <v>4</v>
      </c>
      <c r="C39" s="6"/>
      <c r="D39" s="2">
        <f>((250*((100+'General information'!$P$8+'General information'!$P$9+'General information'!$P$10)-'General information'!$L$8)/100)*C39)/100</f>
        <v>0</v>
      </c>
      <c r="E39" s="2">
        <f>C39*'General information'!$C$2</f>
        <v>0</v>
      </c>
      <c r="F39" s="9">
        <f t="shared" si="3"/>
        <v>0</v>
      </c>
      <c r="G39" s="2">
        <f>D39*Airplanes!$M$24</f>
        <v>0</v>
      </c>
      <c r="H39" s="70">
        <f>IF(D39=0,0,(($M$24*'General information'!$P$15%)*D39))</f>
        <v>0</v>
      </c>
      <c r="I39" s="2">
        <f>G39-(E39+H39)</f>
        <v>0</v>
      </c>
      <c r="J39" s="17">
        <f>IFERROR(IF(ISERROR(G39/((E39+H39))),0,(G39/(E39+H39)))-IF((G39/(E39+H39))&lt;0,0,1),0)</f>
        <v>0</v>
      </c>
    </row>
    <row r="40" spans="2:16" ht="15.75" thickBot="1" x14ac:dyDescent="0.3">
      <c r="B40" s="143" t="s">
        <v>10</v>
      </c>
      <c r="C40" s="143"/>
      <c r="D40" s="3">
        <f>SUM(D35:D39)</f>
        <v>0</v>
      </c>
      <c r="E40" s="3">
        <f>SUM(E35:E39)</f>
        <v>0</v>
      </c>
      <c r="F40" s="14">
        <f t="shared" si="3"/>
        <v>0</v>
      </c>
      <c r="G40" s="3">
        <f>SUM(G35:G39)</f>
        <v>0</v>
      </c>
      <c r="H40" s="86">
        <f>SUM(H35:H39)</f>
        <v>0</v>
      </c>
      <c r="I40" s="2">
        <f>SUM(I35:I39)</f>
        <v>0</v>
      </c>
    </row>
    <row r="41" spans="2:16" x14ac:dyDescent="0.25">
      <c r="N41"/>
      <c r="O41"/>
      <c r="P41"/>
    </row>
  </sheetData>
  <mergeCells count="43">
    <mergeCell ref="I33:I34"/>
    <mergeCell ref="J33:J34"/>
    <mergeCell ref="H23:H24"/>
    <mergeCell ref="H33:H34"/>
    <mergeCell ref="C33:C34"/>
    <mergeCell ref="D33:D34"/>
    <mergeCell ref="E33:E34"/>
    <mergeCell ref="F33:F34"/>
    <mergeCell ref="G33:G34"/>
    <mergeCell ref="B32:J32"/>
    <mergeCell ref="G23:G24"/>
    <mergeCell ref="I23:I24"/>
    <mergeCell ref="J23:J24"/>
    <mergeCell ref="C23:C24"/>
    <mergeCell ref="D23:D24"/>
    <mergeCell ref="E23:E24"/>
    <mergeCell ref="B2:M2"/>
    <mergeCell ref="B12:M12"/>
    <mergeCell ref="B22:J22"/>
    <mergeCell ref="H3:H4"/>
    <mergeCell ref="I3:I4"/>
    <mergeCell ref="J3:J4"/>
    <mergeCell ref="L3:L4"/>
    <mergeCell ref="M3:M4"/>
    <mergeCell ref="L13:L14"/>
    <mergeCell ref="M13:M14"/>
    <mergeCell ref="C13:C14"/>
    <mergeCell ref="D13:D14"/>
    <mergeCell ref="E13:E14"/>
    <mergeCell ref="F13:F14"/>
    <mergeCell ref="G13:G14"/>
    <mergeCell ref="H13:H14"/>
    <mergeCell ref="F23:F24"/>
    <mergeCell ref="C3:C4"/>
    <mergeCell ref="K13:K14"/>
    <mergeCell ref="K3:K4"/>
    <mergeCell ref="L22:R22"/>
    <mergeCell ref="I13:I14"/>
    <mergeCell ref="J13:J14"/>
    <mergeCell ref="D3:D4"/>
    <mergeCell ref="E3:E4"/>
    <mergeCell ref="F3:F4"/>
    <mergeCell ref="G3:G4"/>
  </mergeCells>
  <conditionalFormatting sqref="I35:I40">
    <cfRule type="colorScale" priority="71">
      <colorScale>
        <cfvo type="num" val="-1E-3"/>
        <cfvo type="num" val="0"/>
        <cfvo type="num" val="1E-3"/>
        <color rgb="FFF8696B"/>
        <color rgb="FFFFEB84"/>
        <color rgb="FF63BE7B"/>
      </colorScale>
    </cfRule>
  </conditionalFormatting>
  <conditionalFormatting sqref="J25">
    <cfRule type="colorScale" priority="99">
      <colorScale>
        <cfvo type="num" val="-1E-3"/>
        <cfvo type="num" val="0"/>
        <cfvo type="num" val="1E-3"/>
        <color rgb="FFF8696B"/>
        <color rgb="FFFFEB84"/>
        <color rgb="FF63BE7B"/>
      </colorScale>
    </cfRule>
  </conditionalFormatting>
  <conditionalFormatting sqref="J26">
    <cfRule type="colorScale" priority="76">
      <colorScale>
        <cfvo type="num" val="-1E-3"/>
        <cfvo type="num" val="0"/>
        <cfvo type="num" val="1E-3"/>
        <color rgb="FFF8696B"/>
        <color rgb="FFFFEB84"/>
        <color rgb="FF63BE7B"/>
      </colorScale>
    </cfRule>
  </conditionalFormatting>
  <conditionalFormatting sqref="J27">
    <cfRule type="colorScale" priority="75">
      <colorScale>
        <cfvo type="num" val="-1E-3"/>
        <cfvo type="num" val="0"/>
        <cfvo type="num" val="1E-3"/>
        <color rgb="FFF8696B"/>
        <color rgb="FFFFEB84"/>
        <color rgb="FF63BE7B"/>
      </colorScale>
    </cfRule>
  </conditionalFormatting>
  <conditionalFormatting sqref="J28">
    <cfRule type="colorScale" priority="74">
      <colorScale>
        <cfvo type="num" val="-1E-3"/>
        <cfvo type="num" val="0"/>
        <cfvo type="num" val="1E-3"/>
        <color rgb="FFF8696B"/>
        <color rgb="FFFFEB84"/>
        <color rgb="FF63BE7B"/>
      </colorScale>
    </cfRule>
  </conditionalFormatting>
  <conditionalFormatting sqref="J29">
    <cfRule type="colorScale" priority="73">
      <colorScale>
        <cfvo type="num" val="-1E-3"/>
        <cfvo type="num" val="0"/>
        <cfvo type="num" val="1E-3"/>
        <color rgb="FFF8696B"/>
        <color rgb="FFFFEB84"/>
        <color rgb="FF63BE7B"/>
      </colorScale>
    </cfRule>
  </conditionalFormatting>
  <conditionalFormatting sqref="J35">
    <cfRule type="colorScale" priority="70">
      <colorScale>
        <cfvo type="num" val="-1E-3"/>
        <cfvo type="num" val="0"/>
        <cfvo type="num" val="1E-3"/>
        <color rgb="FFF8696B"/>
        <color rgb="FFFFEB84"/>
        <color rgb="FF63BE7B"/>
      </colorScale>
    </cfRule>
  </conditionalFormatting>
  <conditionalFormatting sqref="J36">
    <cfRule type="colorScale" priority="69">
      <colorScale>
        <cfvo type="num" val="-1E-3"/>
        <cfvo type="num" val="0"/>
        <cfvo type="num" val="1E-3"/>
        <color rgb="FFF8696B"/>
        <color rgb="FFFFEB84"/>
        <color rgb="FF63BE7B"/>
      </colorScale>
    </cfRule>
  </conditionalFormatting>
  <conditionalFormatting sqref="J37">
    <cfRule type="colorScale" priority="68">
      <colorScale>
        <cfvo type="num" val="-1E-3"/>
        <cfvo type="num" val="0"/>
        <cfvo type="num" val="1E-3"/>
        <color rgb="FFF8696B"/>
        <color rgb="FFFFEB84"/>
        <color rgb="FF63BE7B"/>
      </colorScale>
    </cfRule>
  </conditionalFormatting>
  <conditionalFormatting sqref="J38">
    <cfRule type="colorScale" priority="67">
      <colorScale>
        <cfvo type="num" val="-1E-3"/>
        <cfvo type="num" val="0"/>
        <cfvo type="num" val="1E-3"/>
        <color rgb="FFF8696B"/>
        <color rgb="FFFFEB84"/>
        <color rgb="FF63BE7B"/>
      </colorScale>
    </cfRule>
  </conditionalFormatting>
  <conditionalFormatting sqref="J39">
    <cfRule type="colorScale" priority="66">
      <colorScale>
        <cfvo type="num" val="-1E-3"/>
        <cfvo type="num" val="0"/>
        <cfvo type="num" val="1E-3"/>
        <color rgb="FFF8696B"/>
        <color rgb="FFFFEB84"/>
        <color rgb="FF63BE7B"/>
      </colorScale>
    </cfRule>
  </conditionalFormatting>
  <conditionalFormatting sqref="L5:L9 I25:I30">
    <cfRule type="colorScale" priority="125">
      <colorScale>
        <cfvo type="num" val="-1E-3"/>
        <cfvo type="num" val="0"/>
        <cfvo type="num" val="1E-3"/>
        <color rgb="FFF8696B"/>
        <color rgb="FFFFEB84"/>
        <color rgb="FF63BE7B"/>
      </colorScale>
    </cfRule>
  </conditionalFormatting>
  <conditionalFormatting sqref="L10">
    <cfRule type="colorScale" priority="123">
      <colorScale>
        <cfvo type="num" val="-1E-3"/>
        <cfvo type="num" val="0"/>
        <cfvo type="num" val="1E-3"/>
        <color rgb="FFF8696B"/>
        <color rgb="FFFFEB84"/>
        <color rgb="FF63BE7B"/>
      </colorScale>
    </cfRule>
  </conditionalFormatting>
  <conditionalFormatting sqref="L15:L19">
    <cfRule type="colorScale" priority="91">
      <colorScale>
        <cfvo type="num" val="-1E-3"/>
        <cfvo type="num" val="0"/>
        <cfvo type="num" val="1E-3"/>
        <color rgb="FFF8696B"/>
        <color rgb="FFFFEB84"/>
        <color rgb="FF63BE7B"/>
      </colorScale>
    </cfRule>
  </conditionalFormatting>
  <conditionalFormatting sqref="L20">
    <cfRule type="colorScale" priority="90">
      <colorScale>
        <cfvo type="num" val="-1E-3"/>
        <cfvo type="num" val="0"/>
        <cfvo type="num" val="1E-3"/>
        <color rgb="FFF8696B"/>
        <color rgb="FFFFEB84"/>
        <color rgb="FF63BE7B"/>
      </colorScale>
    </cfRule>
  </conditionalFormatting>
  <conditionalFormatting sqref="M5">
    <cfRule type="colorScale" priority="60">
      <colorScale>
        <cfvo type="num" val="-1E-3"/>
        <cfvo type="num" val="0"/>
        <cfvo type="num" val="1E-3"/>
        <color rgb="FFF8696B"/>
        <color rgb="FFFFEB84"/>
        <color rgb="FF63BE7B"/>
      </colorScale>
    </cfRule>
  </conditionalFormatting>
  <conditionalFormatting sqref="M6">
    <cfRule type="colorScale" priority="55">
      <colorScale>
        <cfvo type="num" val="-1E-3"/>
        <cfvo type="num" val="0"/>
        <cfvo type="num" val="1E-3"/>
        <color rgb="FFF8696B"/>
        <color rgb="FFFFEB84"/>
        <color rgb="FF63BE7B"/>
      </colorScale>
    </cfRule>
  </conditionalFormatting>
  <conditionalFormatting sqref="M7">
    <cfRule type="colorScale" priority="54">
      <colorScale>
        <cfvo type="num" val="-1E-3"/>
        <cfvo type="num" val="0"/>
        <cfvo type="num" val="1E-3"/>
        <color rgb="FFF8696B"/>
        <color rgb="FFFFEB84"/>
        <color rgb="FF63BE7B"/>
      </colorScale>
    </cfRule>
  </conditionalFormatting>
  <conditionalFormatting sqref="M8">
    <cfRule type="colorScale" priority="53">
      <colorScale>
        <cfvo type="num" val="-1E-3"/>
        <cfvo type="num" val="0"/>
        <cfvo type="num" val="1E-3"/>
        <color rgb="FFF8696B"/>
        <color rgb="FFFFEB84"/>
        <color rgb="FF63BE7B"/>
      </colorScale>
    </cfRule>
  </conditionalFormatting>
  <conditionalFormatting sqref="M9">
    <cfRule type="colorScale" priority="52">
      <colorScale>
        <cfvo type="num" val="-1E-3"/>
        <cfvo type="num" val="0"/>
        <cfvo type="num" val="1E-3"/>
        <color rgb="FFF8696B"/>
        <color rgb="FFFFEB84"/>
        <color rgb="FF63BE7B"/>
      </colorScale>
    </cfRule>
  </conditionalFormatting>
  <conditionalFormatting sqref="M15">
    <cfRule type="colorScale" priority="51">
      <colorScale>
        <cfvo type="num" val="-1E-3"/>
        <cfvo type="num" val="0"/>
        <cfvo type="num" val="1E-3"/>
        <color rgb="FFF8696B"/>
        <color rgb="FFFFEB84"/>
        <color rgb="FF63BE7B"/>
      </colorScale>
    </cfRule>
  </conditionalFormatting>
  <conditionalFormatting sqref="M16">
    <cfRule type="colorScale" priority="50">
      <colorScale>
        <cfvo type="num" val="-1E-3"/>
        <cfvo type="num" val="0"/>
        <cfvo type="num" val="1E-3"/>
        <color rgb="FFF8696B"/>
        <color rgb="FFFFEB84"/>
        <color rgb="FF63BE7B"/>
      </colorScale>
    </cfRule>
  </conditionalFormatting>
  <conditionalFormatting sqref="M17">
    <cfRule type="colorScale" priority="49">
      <colorScale>
        <cfvo type="num" val="-1E-3"/>
        <cfvo type="num" val="0"/>
        <cfvo type="num" val="1E-3"/>
        <color rgb="FFF8696B"/>
        <color rgb="FFFFEB84"/>
        <color rgb="FF63BE7B"/>
      </colorScale>
    </cfRule>
  </conditionalFormatting>
  <conditionalFormatting sqref="M18">
    <cfRule type="colorScale" priority="48">
      <colorScale>
        <cfvo type="num" val="-1E-3"/>
        <cfvo type="num" val="0"/>
        <cfvo type="num" val="1E-3"/>
        <color rgb="FFF8696B"/>
        <color rgb="FFFFEB84"/>
        <color rgb="FF63BE7B"/>
      </colorScale>
    </cfRule>
  </conditionalFormatting>
  <conditionalFormatting sqref="M19">
    <cfRule type="colorScale" priority="47">
      <colorScale>
        <cfvo type="num" val="-1E-3"/>
        <cfvo type="num" val="0"/>
        <cfvo type="num" val="1E-3"/>
        <color rgb="FFF8696B"/>
        <color rgb="FFFFEB84"/>
        <color rgb="FF63BE7B"/>
      </colorScale>
    </cfRule>
  </conditionalFormatting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5">
    <tabColor rgb="FF00B0F0"/>
  </sheetPr>
  <dimension ref="B1:Z64"/>
  <sheetViews>
    <sheetView showGridLines="0" workbookViewId="0">
      <selection activeCell="C9" sqref="C9"/>
    </sheetView>
  </sheetViews>
  <sheetFormatPr defaultRowHeight="15" x14ac:dyDescent="0.25"/>
  <cols>
    <col min="1" max="1" width="1.28515625" customWidth="1"/>
    <col min="2" max="2" width="15.140625" bestFit="1" customWidth="1"/>
    <col min="3" max="3" width="9.85546875" bestFit="1" customWidth="1"/>
    <col min="4" max="4" width="13.85546875" bestFit="1" customWidth="1"/>
    <col min="5" max="5" width="11.5703125" bestFit="1" customWidth="1"/>
    <col min="6" max="6" width="14.85546875" bestFit="1" customWidth="1"/>
    <col min="7" max="7" width="14.28515625" bestFit="1" customWidth="1"/>
    <col min="8" max="8" width="14.85546875" bestFit="1" customWidth="1"/>
    <col min="9" max="10" width="17.140625" customWidth="1"/>
    <col min="11" max="11" width="18.5703125" customWidth="1"/>
    <col min="12" max="12" width="17.140625" customWidth="1"/>
    <col min="13" max="14" width="16.85546875" bestFit="1" customWidth="1"/>
    <col min="15" max="15" width="16.5703125" bestFit="1" customWidth="1"/>
    <col min="16" max="16" width="11.5703125" bestFit="1" customWidth="1"/>
    <col min="17" max="17" width="14.28515625" bestFit="1" customWidth="1"/>
    <col min="18" max="18" width="14.7109375" bestFit="1" customWidth="1"/>
    <col min="19" max="21" width="19" bestFit="1" customWidth="1"/>
    <col min="22" max="22" width="10.7109375" bestFit="1" customWidth="1"/>
    <col min="23" max="23" width="13.28515625" bestFit="1" customWidth="1"/>
    <col min="24" max="24" width="14" bestFit="1" customWidth="1"/>
    <col min="27" max="27" width="10.140625" bestFit="1" customWidth="1"/>
    <col min="28" max="28" width="11.42578125" bestFit="1" customWidth="1"/>
    <col min="29" max="29" width="10.7109375" bestFit="1" customWidth="1"/>
    <col min="30" max="30" width="8.28515625" bestFit="1" customWidth="1"/>
    <col min="31" max="31" width="14" bestFit="1" customWidth="1"/>
  </cols>
  <sheetData>
    <row r="1" spans="2:15" ht="6" customHeight="1" x14ac:dyDescent="0.25"/>
    <row r="2" spans="2:15" ht="21.75" thickBot="1" x14ac:dyDescent="0.3">
      <c r="B2" s="269" t="s">
        <v>14</v>
      </c>
      <c r="C2" s="269"/>
      <c r="D2" s="269"/>
      <c r="E2" s="269"/>
      <c r="F2" s="269"/>
      <c r="G2" s="269"/>
      <c r="H2" s="269"/>
      <c r="I2" s="269"/>
      <c r="J2" s="269"/>
      <c r="K2" s="269"/>
      <c r="L2" s="269"/>
      <c r="M2" s="269"/>
      <c r="N2" s="269"/>
      <c r="O2" s="269"/>
    </row>
    <row r="3" spans="2:15" ht="15" customHeight="1" x14ac:dyDescent="0.25">
      <c r="B3" s="129" t="s">
        <v>9</v>
      </c>
      <c r="C3" s="271" t="s">
        <v>63</v>
      </c>
      <c r="D3" s="257" t="s">
        <v>35</v>
      </c>
      <c r="E3" s="257" t="s">
        <v>36</v>
      </c>
      <c r="F3" s="257" t="s">
        <v>37</v>
      </c>
      <c r="G3" s="263" t="s">
        <v>48</v>
      </c>
      <c r="H3" s="270" t="s">
        <v>33</v>
      </c>
      <c r="I3" s="257" t="s">
        <v>42</v>
      </c>
      <c r="J3" s="257" t="s">
        <v>64</v>
      </c>
      <c r="K3" s="257" t="s">
        <v>43</v>
      </c>
      <c r="L3" s="257" t="s">
        <v>44</v>
      </c>
      <c r="M3" s="257" t="s">
        <v>45</v>
      </c>
      <c r="N3" s="257" t="s">
        <v>46</v>
      </c>
      <c r="O3" s="267" t="s">
        <v>69</v>
      </c>
    </row>
    <row r="4" spans="2:15" ht="15.75" thickBot="1" x14ac:dyDescent="0.3">
      <c r="B4" s="54" t="s">
        <v>34</v>
      </c>
      <c r="C4" s="272"/>
      <c r="D4" s="258"/>
      <c r="E4" s="258"/>
      <c r="F4" s="258"/>
      <c r="G4" s="264"/>
      <c r="H4" s="268"/>
      <c r="I4" s="258"/>
      <c r="J4" s="258"/>
      <c r="K4" s="258"/>
      <c r="L4" s="258"/>
      <c r="M4" s="258"/>
      <c r="N4" s="258"/>
      <c r="O4" s="268"/>
    </row>
    <row r="5" spans="2:15" x14ac:dyDescent="0.25">
      <c r="B5" s="2" t="s">
        <v>0</v>
      </c>
      <c r="C5" s="6"/>
      <c r="D5" s="6"/>
      <c r="E5" s="2">
        <f>(D5+C5)*(100*((100+'General information'!$O$22+'General information'!$O$23+'General information'!O24)-'General information'!K23)/100)</f>
        <v>0</v>
      </c>
      <c r="F5" s="2">
        <f>(E5*1)/100</f>
        <v>0</v>
      </c>
      <c r="G5" s="2">
        <f>D5*'General information'!$C$2</f>
        <v>0</v>
      </c>
      <c r="H5" s="112">
        <f>(('General information'!$M$32*C5)*0.8+('General information'!$M$34*C5)*0.2)</f>
        <v>0</v>
      </c>
      <c r="I5" s="2">
        <f t="shared" ref="I5:I11" si="0">F5*$P$28</f>
        <v>0</v>
      </c>
      <c r="J5" s="2">
        <f t="shared" ref="J5:J11" si="1">G5+I5+H5</f>
        <v>0</v>
      </c>
      <c r="K5" s="2">
        <f t="shared" ref="K5:K11" si="2">IF(ISERROR((J5/E5)),0,((J5/E5)))</f>
        <v>0</v>
      </c>
      <c r="L5" s="2">
        <f>IF(E5=0,0,K5+$Q$29)</f>
        <v>0</v>
      </c>
      <c r="M5" s="2">
        <f>(E5*($P$29-$Q$29))</f>
        <v>0</v>
      </c>
      <c r="N5" s="2">
        <f t="shared" ref="N5:N11" si="3">M5-J5</f>
        <v>0</v>
      </c>
      <c r="O5" s="114">
        <f>IF(E5=0,0,(IF((ISERROR((($P$29-$Q$29)/K5))),0,(($P$29-$Q$29))/K5)-1))</f>
        <v>0</v>
      </c>
    </row>
    <row r="6" spans="2:15" x14ac:dyDescent="0.25">
      <c r="B6" s="2" t="s">
        <v>1</v>
      </c>
      <c r="C6" s="6"/>
      <c r="D6" s="6"/>
      <c r="E6" s="2">
        <f>(D6+C6)*(100*((100+'General information'!$O$22+'General information'!$O$23+'General information'!O25)-'General information'!K24)/100)</f>
        <v>0</v>
      </c>
      <c r="F6" s="2">
        <f>(E6*2)/100</f>
        <v>0</v>
      </c>
      <c r="G6" s="2">
        <f>D6*'General information'!$C$2</f>
        <v>0</v>
      </c>
      <c r="H6" s="112">
        <f>(('General information'!$M$32*C6)*0.8+('General information'!$M$34*C6)*0.2)</f>
        <v>0</v>
      </c>
      <c r="I6" s="2">
        <f t="shared" si="0"/>
        <v>0</v>
      </c>
      <c r="J6" s="2">
        <f t="shared" si="1"/>
        <v>0</v>
      </c>
      <c r="K6" s="2">
        <f t="shared" si="2"/>
        <v>0</v>
      </c>
      <c r="L6" s="2">
        <f>IF(E6=0,0,K6+$Q$30)</f>
        <v>0</v>
      </c>
      <c r="M6" s="2">
        <f>(E6*($P$30-$Q$30))</f>
        <v>0</v>
      </c>
      <c r="N6" s="2">
        <f t="shared" si="3"/>
        <v>0</v>
      </c>
      <c r="O6" s="114">
        <f>IF(E6=0,0,(IF((ISERROR((($P$30-$Q$30)/K6))),0,(($P$30-$Q$30))/K6)-1))</f>
        <v>0</v>
      </c>
    </row>
    <row r="7" spans="2:15" x14ac:dyDescent="0.25">
      <c r="B7" s="2" t="s">
        <v>2</v>
      </c>
      <c r="C7" s="6"/>
      <c r="D7" s="6"/>
      <c r="E7" s="2">
        <f>(D7+C7)*(100*((100+'General information'!$O$22+'General information'!$O$23+'General information'!O26)-'General information'!K25)/100)</f>
        <v>0</v>
      </c>
      <c r="F7" s="2">
        <f>(E7*3)/100</f>
        <v>0</v>
      </c>
      <c r="G7" s="2">
        <f>D7*'General information'!$C$2</f>
        <v>0</v>
      </c>
      <c r="H7" s="112">
        <f>(('General information'!$M$32*C7)*0.8+('General information'!$M$34*C7)*0.2)</f>
        <v>0</v>
      </c>
      <c r="I7" s="2">
        <f t="shared" si="0"/>
        <v>0</v>
      </c>
      <c r="J7" s="2">
        <f t="shared" si="1"/>
        <v>0</v>
      </c>
      <c r="K7" s="2">
        <f t="shared" si="2"/>
        <v>0</v>
      </c>
      <c r="L7" s="2">
        <f>IF(E7=0,0,K7+$Q$31)</f>
        <v>0</v>
      </c>
      <c r="M7" s="2">
        <f>(E7*($P$31-$Q$31))</f>
        <v>0</v>
      </c>
      <c r="N7" s="2">
        <f t="shared" si="3"/>
        <v>0</v>
      </c>
      <c r="O7" s="114">
        <f>IF(E7=0,0,(IF((ISERROR((($P$31-$Q$31)/K7))),0,(($P$31-$Q$31))/K7)-1))</f>
        <v>0</v>
      </c>
    </row>
    <row r="8" spans="2:15" x14ac:dyDescent="0.25">
      <c r="B8" s="2" t="s">
        <v>3</v>
      </c>
      <c r="C8" s="6"/>
      <c r="D8" s="6"/>
      <c r="E8" s="2">
        <f>(D8+C8)*(100*((100+'General information'!$O$22+'General information'!$O$23+'General information'!O27)-'General information'!K26)/100)</f>
        <v>0</v>
      </c>
      <c r="F8" s="2">
        <f>(E8*4)/100</f>
        <v>0</v>
      </c>
      <c r="G8" s="2">
        <f>D8*'General information'!$C$2</f>
        <v>0</v>
      </c>
      <c r="H8" s="112">
        <f>(('General information'!$M$32*C8)*0.8+('General information'!$M$34*C8)*0.2)</f>
        <v>0</v>
      </c>
      <c r="I8" s="2">
        <f t="shared" si="0"/>
        <v>0</v>
      </c>
      <c r="J8" s="2">
        <f t="shared" si="1"/>
        <v>0</v>
      </c>
      <c r="K8" s="2">
        <f t="shared" si="2"/>
        <v>0</v>
      </c>
      <c r="L8" s="2">
        <f>IF(E8=0,0,K8+$Q$32)</f>
        <v>0</v>
      </c>
      <c r="M8" s="2">
        <f>(E8*($P$32-$Q$32))</f>
        <v>0</v>
      </c>
      <c r="N8" s="2">
        <f t="shared" si="3"/>
        <v>0</v>
      </c>
      <c r="O8" s="114">
        <f>IF(E8=0,0,(IF((ISERROR((($P$32-$Q$32)/K8))),0,(($P$32-$Q$32))/K8)-1))</f>
        <v>0</v>
      </c>
    </row>
    <row r="9" spans="2:15" x14ac:dyDescent="0.25">
      <c r="B9" s="2" t="s">
        <v>4</v>
      </c>
      <c r="C9" s="6"/>
      <c r="D9" s="6"/>
      <c r="E9" s="2">
        <f>(D9+C9)*(100*((100+'General information'!$O$22+'General information'!$O$23+'General information'!O28)-'General information'!K27)/100)</f>
        <v>0</v>
      </c>
      <c r="F9" s="2">
        <f>(E9*5)/100</f>
        <v>0</v>
      </c>
      <c r="G9" s="2">
        <f>D9*'General information'!$C$2</f>
        <v>0</v>
      </c>
      <c r="H9" s="112">
        <f>(('General information'!$M$32*C9)*0.8+('General information'!$M$34*C9)*0.2)</f>
        <v>0</v>
      </c>
      <c r="I9" s="2">
        <f t="shared" si="0"/>
        <v>0</v>
      </c>
      <c r="J9" s="2">
        <f t="shared" si="1"/>
        <v>0</v>
      </c>
      <c r="K9" s="2">
        <f t="shared" si="2"/>
        <v>0</v>
      </c>
      <c r="L9" s="2">
        <f>IF(E9=0,0,K9+$Q$33)</f>
        <v>0</v>
      </c>
      <c r="M9" s="2">
        <f>(E9*($P$33-$Q$33))</f>
        <v>0</v>
      </c>
      <c r="N9" s="2">
        <f t="shared" si="3"/>
        <v>0</v>
      </c>
      <c r="O9" s="114">
        <f>IF(E9=0,0,(IF((ISERROR((($P$33-$Q$33)/K9))),0,(($P$33-$Q$33))/K9)-1))</f>
        <v>0</v>
      </c>
    </row>
    <row r="10" spans="2:15" x14ac:dyDescent="0.25">
      <c r="B10" s="2" t="s">
        <v>6</v>
      </c>
      <c r="C10" s="6"/>
      <c r="D10" s="6"/>
      <c r="E10" s="2">
        <f>(D10+C10)*(100*((100+'General information'!$O$22+'General information'!$O$23+'General information'!O29)-'General information'!K28)/100)</f>
        <v>0</v>
      </c>
      <c r="F10" s="2">
        <f>(E10*6)/100</f>
        <v>0</v>
      </c>
      <c r="G10" s="2">
        <f>D10*'General information'!$C$2</f>
        <v>0</v>
      </c>
      <c r="H10" s="112">
        <f>(('General information'!$M$32*C10)*0.8+('General information'!$M$34*C10)*0.2)</f>
        <v>0</v>
      </c>
      <c r="I10" s="2">
        <f t="shared" si="0"/>
        <v>0</v>
      </c>
      <c r="J10" s="2">
        <f t="shared" si="1"/>
        <v>0</v>
      </c>
      <c r="K10" s="2">
        <f t="shared" si="2"/>
        <v>0</v>
      </c>
      <c r="L10" s="2">
        <f>IF(E10=0,0,K10+$Q$34)</f>
        <v>0</v>
      </c>
      <c r="M10" s="2">
        <f>(E10*($P$34-$Q$34))</f>
        <v>0</v>
      </c>
      <c r="N10" s="2">
        <f t="shared" si="3"/>
        <v>0</v>
      </c>
      <c r="O10" s="114">
        <f>IF(E10=0,0,(IF((ISERROR((($P$34-$Q$34)/K10))),0,(($P$34-$Q$34))/K10)-1))</f>
        <v>0</v>
      </c>
    </row>
    <row r="11" spans="2:15" x14ac:dyDescent="0.25">
      <c r="B11" s="2" t="s">
        <v>7</v>
      </c>
      <c r="C11" s="6"/>
      <c r="D11" s="6"/>
      <c r="E11" s="2">
        <f>(D11+C11)*(100*((100+'General information'!$O$22+'General information'!$O$23+'General information'!O30)-'General information'!K29)/100)</f>
        <v>0</v>
      </c>
      <c r="F11" s="2">
        <f>(E11*20)/100</f>
        <v>0</v>
      </c>
      <c r="G11" s="2">
        <f>D11*'General information'!$C$2</f>
        <v>0</v>
      </c>
      <c r="H11" s="112">
        <f>(('General information'!$M$32*C11)*0.8+('General information'!$M$34*C11)*0.2)</f>
        <v>0</v>
      </c>
      <c r="I11" s="2">
        <f t="shared" si="0"/>
        <v>0</v>
      </c>
      <c r="J11" s="2">
        <f t="shared" si="1"/>
        <v>0</v>
      </c>
      <c r="K11" s="2">
        <f t="shared" si="2"/>
        <v>0</v>
      </c>
      <c r="L11" s="2">
        <f>IF(E11=0,0,K11+$Q$35)</f>
        <v>0</v>
      </c>
      <c r="M11" s="2">
        <f>(E11*($P$35-$Q$35))</f>
        <v>0</v>
      </c>
      <c r="N11" s="2">
        <f t="shared" si="3"/>
        <v>0</v>
      </c>
      <c r="O11" s="114">
        <f>IF(E11=0,0,(IF((ISERROR((($P$35-$Q$35)/K11))),0,(($P$35-$Q$35))/K11)-1))</f>
        <v>0</v>
      </c>
    </row>
    <row r="12" spans="2:15" x14ac:dyDescent="0.25">
      <c r="B12" s="3" t="s">
        <v>10</v>
      </c>
      <c r="C12" s="3"/>
      <c r="D12" s="3"/>
      <c r="E12" s="3"/>
      <c r="F12" s="3">
        <f>SUM(F5:F11)</f>
        <v>0</v>
      </c>
      <c r="G12" s="3">
        <f>SUM(G5:G11)</f>
        <v>0</v>
      </c>
      <c r="H12" s="3">
        <f>SUM(H5:H11)</f>
        <v>0</v>
      </c>
      <c r="I12" s="3">
        <f>SUM(I5:I11)</f>
        <v>0</v>
      </c>
      <c r="J12" s="3">
        <f>SUM(J5:J11)</f>
        <v>0</v>
      </c>
      <c r="K12" s="3"/>
      <c r="L12" s="3"/>
      <c r="M12" s="3">
        <f>SUM(M5:M11)</f>
        <v>0</v>
      </c>
      <c r="N12" s="2">
        <f>SUM(N5:N11)</f>
        <v>0</v>
      </c>
    </row>
    <row r="14" spans="2:15" ht="21.75" thickBot="1" x14ac:dyDescent="0.3">
      <c r="B14" s="269" t="s">
        <v>15</v>
      </c>
      <c r="C14" s="269"/>
      <c r="D14" s="269"/>
      <c r="E14" s="269"/>
      <c r="F14" s="269"/>
      <c r="G14" s="269"/>
      <c r="H14" s="269"/>
      <c r="I14" s="269"/>
      <c r="J14" s="269"/>
      <c r="K14" s="269"/>
      <c r="L14" s="269"/>
      <c r="M14" s="269"/>
      <c r="N14" s="269"/>
      <c r="O14" s="269"/>
    </row>
    <row r="15" spans="2:15" ht="15" customHeight="1" x14ac:dyDescent="0.25">
      <c r="B15" s="129" t="s">
        <v>9</v>
      </c>
      <c r="C15" s="271" t="s">
        <v>63</v>
      </c>
      <c r="D15" s="257" t="s">
        <v>35</v>
      </c>
      <c r="E15" s="257" t="s">
        <v>36</v>
      </c>
      <c r="F15" s="257" t="s">
        <v>37</v>
      </c>
      <c r="G15" s="263" t="s">
        <v>48</v>
      </c>
      <c r="H15" s="270" t="s">
        <v>33</v>
      </c>
      <c r="I15" s="257" t="s">
        <v>42</v>
      </c>
      <c r="J15" s="257" t="s">
        <v>64</v>
      </c>
      <c r="K15" s="257" t="s">
        <v>43</v>
      </c>
      <c r="L15" s="257" t="s">
        <v>44</v>
      </c>
      <c r="M15" s="257" t="s">
        <v>45</v>
      </c>
      <c r="N15" s="257" t="s">
        <v>46</v>
      </c>
      <c r="O15" s="267" t="s">
        <v>69</v>
      </c>
    </row>
    <row r="16" spans="2:15" ht="15.75" thickBot="1" x14ac:dyDescent="0.3">
      <c r="B16" s="54" t="s">
        <v>34</v>
      </c>
      <c r="C16" s="272"/>
      <c r="D16" s="258"/>
      <c r="E16" s="258"/>
      <c r="F16" s="258"/>
      <c r="G16" s="264"/>
      <c r="H16" s="268"/>
      <c r="I16" s="258"/>
      <c r="J16" s="258"/>
      <c r="K16" s="258"/>
      <c r="L16" s="258"/>
      <c r="M16" s="258"/>
      <c r="N16" s="258"/>
      <c r="O16" s="268"/>
    </row>
    <row r="17" spans="2:21" x14ac:dyDescent="0.25">
      <c r="B17" s="2" t="s">
        <v>0</v>
      </c>
      <c r="C17" s="6"/>
      <c r="D17" s="6"/>
      <c r="E17" s="2">
        <f>(D17+C17)*(100*((100+'General information'!$P$22+'General information'!$P$23+'General information'!$P$24)-'General information'!L23)/100)</f>
        <v>0</v>
      </c>
      <c r="F17" s="2">
        <f>(E17*1)/100</f>
        <v>0</v>
      </c>
      <c r="G17" s="2">
        <f>D17*'General information'!$C$2</f>
        <v>0</v>
      </c>
      <c r="H17" s="112">
        <f>(('General information'!$M$33*C17)*0.8+('General information'!$M$34*C17)*0.2)</f>
        <v>0</v>
      </c>
      <c r="I17" s="2">
        <f t="shared" ref="I17:I23" si="4">F17*$P$28</f>
        <v>0</v>
      </c>
      <c r="J17" s="2">
        <f>G17+I17+H17</f>
        <v>0</v>
      </c>
      <c r="K17" s="2">
        <f>IF(ISERROR((J17/E17)),0,((J17/E17)))</f>
        <v>0</v>
      </c>
      <c r="L17" s="2">
        <f>IF(E17=0,0,K17+$Q$29)</f>
        <v>0</v>
      </c>
      <c r="M17" s="2">
        <f>(E17*($P$29-$Q$29))</f>
        <v>0</v>
      </c>
      <c r="N17" s="2">
        <f t="shared" ref="N17:N23" si="5">M17-J17</f>
        <v>0</v>
      </c>
      <c r="O17" s="114">
        <f>IF(E17=0,0,(IF((ISERROR((($P$29-$Q$29)/K17))),0,(($P$29-$Q$29))/K17)-1))</f>
        <v>0</v>
      </c>
    </row>
    <row r="18" spans="2:21" x14ac:dyDescent="0.25">
      <c r="B18" s="2" t="s">
        <v>1</v>
      </c>
      <c r="C18" s="6"/>
      <c r="D18" s="6"/>
      <c r="E18" s="2">
        <f>(D18+C18)*(100*((100+'General information'!$P$22+'General information'!$P$23+'General information'!$P$24)-'General information'!L24)/100)</f>
        <v>0</v>
      </c>
      <c r="F18" s="2">
        <f>(E18*2)/100</f>
        <v>0</v>
      </c>
      <c r="G18" s="2">
        <f>D18*'General information'!$C$2</f>
        <v>0</v>
      </c>
      <c r="H18" s="112">
        <f>(('General information'!$M$33*C18)*0.8+('General information'!$M$34*C18)*0.2)</f>
        <v>0</v>
      </c>
      <c r="I18" s="2">
        <f t="shared" si="4"/>
        <v>0</v>
      </c>
      <c r="J18" s="2">
        <f t="shared" ref="J18:J23" si="6">G18+I18+H18</f>
        <v>0</v>
      </c>
      <c r="K18" s="2">
        <f t="shared" ref="K18:K23" si="7">IF(ISERROR((J18/E18)),0,((J18/E18)))</f>
        <v>0</v>
      </c>
      <c r="L18" s="2">
        <f>IF(E18=0,0,K18+$Q$30)</f>
        <v>0</v>
      </c>
      <c r="M18" s="2">
        <f>(E18*($P$30-$Q$30))</f>
        <v>0</v>
      </c>
      <c r="N18" s="2">
        <f t="shared" si="5"/>
        <v>0</v>
      </c>
      <c r="O18" s="114">
        <f>IF(E18=0,0,(IF((ISERROR((($P$30-$Q$30)/K18))),0,(($P$30-$Q$30))/K18)-1))</f>
        <v>0</v>
      </c>
    </row>
    <row r="19" spans="2:21" x14ac:dyDescent="0.25">
      <c r="B19" s="2" t="s">
        <v>2</v>
      </c>
      <c r="C19" s="6"/>
      <c r="D19" s="6"/>
      <c r="E19" s="2">
        <f>(D19+C19)*(100*((100+'General information'!$P$22+'General information'!$P$23+'General information'!$P$24)-'General information'!L25)/100)</f>
        <v>0</v>
      </c>
      <c r="F19" s="2">
        <f>(E19*3)/100</f>
        <v>0</v>
      </c>
      <c r="G19" s="2">
        <f>D19*'General information'!$C$2</f>
        <v>0</v>
      </c>
      <c r="H19" s="112">
        <f>(('General information'!$M$33*C19)*0.8+('General information'!$M$34*C19)*0.2)</f>
        <v>0</v>
      </c>
      <c r="I19" s="2">
        <f t="shared" si="4"/>
        <v>0</v>
      </c>
      <c r="J19" s="2">
        <f t="shared" si="6"/>
        <v>0</v>
      </c>
      <c r="K19" s="2">
        <f t="shared" si="7"/>
        <v>0</v>
      </c>
      <c r="L19" s="2">
        <f>IF(E19=0,0,K19+$Q$31)</f>
        <v>0</v>
      </c>
      <c r="M19" s="2">
        <f>(E19*($P$31-$Q$31))</f>
        <v>0</v>
      </c>
      <c r="N19" s="2">
        <f t="shared" si="5"/>
        <v>0</v>
      </c>
      <c r="O19" s="114">
        <f>IF(E19=0,0,(IF((ISERROR((($P$31-$Q$31)/K19))),0,(($P$31-$Q$31))/K19)-1))</f>
        <v>0</v>
      </c>
    </row>
    <row r="20" spans="2:21" x14ac:dyDescent="0.25">
      <c r="B20" s="2" t="s">
        <v>3</v>
      </c>
      <c r="C20" s="6"/>
      <c r="D20" s="6"/>
      <c r="E20" s="2">
        <f>(D20+C20)*(100*((100+'General information'!$P$22+'General information'!$P$23+'General information'!$P$24)-'General information'!L26)/100)</f>
        <v>0</v>
      </c>
      <c r="F20" s="2">
        <f>(E20*4)/100</f>
        <v>0</v>
      </c>
      <c r="G20" s="2">
        <f>D20*'General information'!$C$2</f>
        <v>0</v>
      </c>
      <c r="H20" s="112">
        <f>(('General information'!$M$33*C20)*0.8+('General information'!$M$34*C20)*0.2)</f>
        <v>0</v>
      </c>
      <c r="I20" s="2">
        <f t="shared" si="4"/>
        <v>0</v>
      </c>
      <c r="J20" s="2">
        <f t="shared" si="6"/>
        <v>0</v>
      </c>
      <c r="K20" s="2">
        <f t="shared" si="7"/>
        <v>0</v>
      </c>
      <c r="L20" s="2">
        <f>IF(E20=0,0,K20+$Q$32)</f>
        <v>0</v>
      </c>
      <c r="M20" s="2">
        <f>(E20*($P$32-$Q$32))</f>
        <v>0</v>
      </c>
      <c r="N20" s="2">
        <f t="shared" si="5"/>
        <v>0</v>
      </c>
      <c r="O20" s="114">
        <f>IF(E20=0,0,(IF((ISERROR((($P$32-$Q$32)/K20))),0,(($P$32-$Q$32))/K20)-1))</f>
        <v>0</v>
      </c>
    </row>
    <row r="21" spans="2:21" x14ac:dyDescent="0.25">
      <c r="B21" s="2" t="s">
        <v>4</v>
      </c>
      <c r="C21" s="6"/>
      <c r="D21" s="6"/>
      <c r="E21" s="2">
        <f>(D21+C21)*(100*((100+'General information'!$P$22+'General information'!$P$23+'General information'!$P$24)-'General information'!L27)/100)</f>
        <v>0</v>
      </c>
      <c r="F21" s="2">
        <f>(E21*5)/100</f>
        <v>0</v>
      </c>
      <c r="G21" s="2">
        <f>D21*'General information'!$C$2</f>
        <v>0</v>
      </c>
      <c r="H21" s="112">
        <f>(('General information'!$M$33*C21)*0.8+('General information'!$M$34*C21)*0.2)</f>
        <v>0</v>
      </c>
      <c r="I21" s="2">
        <f t="shared" si="4"/>
        <v>0</v>
      </c>
      <c r="J21" s="2">
        <f t="shared" si="6"/>
        <v>0</v>
      </c>
      <c r="K21" s="2">
        <f t="shared" si="7"/>
        <v>0</v>
      </c>
      <c r="L21" s="2">
        <f>IF(E21=0,0,K21+$Q$33)</f>
        <v>0</v>
      </c>
      <c r="M21" s="2">
        <f>(E21*($P$33-$Q$33))</f>
        <v>0</v>
      </c>
      <c r="N21" s="2">
        <f t="shared" si="5"/>
        <v>0</v>
      </c>
      <c r="O21" s="114">
        <f>IF(E21=0,0,(IF((ISERROR((($P$33-$Q$33)/K21))),0,(($P$33-$Q$33))/K21)-1))</f>
        <v>0</v>
      </c>
    </row>
    <row r="22" spans="2:21" x14ac:dyDescent="0.25">
      <c r="B22" s="2" t="s">
        <v>6</v>
      </c>
      <c r="C22" s="6"/>
      <c r="D22" s="6"/>
      <c r="E22" s="2">
        <f>(D22+C22)*(100*((100+'General information'!$P$22+'General information'!$P$23+'General information'!$P$24)-'General information'!L28)/100)</f>
        <v>0</v>
      </c>
      <c r="F22" s="2">
        <f>(E22*6)/100</f>
        <v>0</v>
      </c>
      <c r="G22" s="2">
        <f>D22*'General information'!$C$2</f>
        <v>0</v>
      </c>
      <c r="H22" s="112">
        <f>(('General information'!$M$33*C22)*0.8+('General information'!$M$34*C22)*0.2)</f>
        <v>0</v>
      </c>
      <c r="I22" s="2">
        <f t="shared" si="4"/>
        <v>0</v>
      </c>
      <c r="J22" s="2">
        <f t="shared" si="6"/>
        <v>0</v>
      </c>
      <c r="K22" s="2">
        <f t="shared" si="7"/>
        <v>0</v>
      </c>
      <c r="L22" s="2">
        <f>IF(E22=0,0,K22+$Q$34)</f>
        <v>0</v>
      </c>
      <c r="M22" s="2">
        <f>(E22*($P$34-$Q$34))</f>
        <v>0</v>
      </c>
      <c r="N22" s="2">
        <f t="shared" si="5"/>
        <v>0</v>
      </c>
      <c r="O22" s="114">
        <f>IF(E22=0,0,(IF((ISERROR((($P$34-$Q$34)/K22))),0,(($P$34-$Q$34))/K22)-1))</f>
        <v>0</v>
      </c>
    </row>
    <row r="23" spans="2:21" x14ac:dyDescent="0.25">
      <c r="B23" s="2" t="s">
        <v>7</v>
      </c>
      <c r="C23" s="6"/>
      <c r="D23" s="6"/>
      <c r="E23" s="2">
        <f>(D23+C23)*(100*((100+'General information'!$P$22+'General information'!$P$23+'General information'!$P$24)-'General information'!L29)/100)</f>
        <v>0</v>
      </c>
      <c r="F23" s="2">
        <f>(E23*20)/100</f>
        <v>0</v>
      </c>
      <c r="G23" s="2">
        <f>D23*'General information'!$C$2</f>
        <v>0</v>
      </c>
      <c r="H23" s="112">
        <f>(('General information'!$M$33*C23)*0.8+('General information'!$M$34*C23)*0.2)</f>
        <v>0</v>
      </c>
      <c r="I23" s="2">
        <f t="shared" si="4"/>
        <v>0</v>
      </c>
      <c r="J23" s="2">
        <f t="shared" si="6"/>
        <v>0</v>
      </c>
      <c r="K23" s="2">
        <f t="shared" si="7"/>
        <v>0</v>
      </c>
      <c r="L23" s="2">
        <f>IF(E23=0,0,K23+$Q$35)</f>
        <v>0</v>
      </c>
      <c r="M23" s="2">
        <f>(E23*($P$35-$Q$35))</f>
        <v>0</v>
      </c>
      <c r="N23" s="2">
        <f t="shared" si="5"/>
        <v>0</v>
      </c>
      <c r="O23" s="114">
        <f>IF(E23=0,0,(IF((ISERROR((($P$35-$Q$35)/K23))),0,(($P$35-$Q$35))/K23)-1))</f>
        <v>0</v>
      </c>
    </row>
    <row r="24" spans="2:21" x14ac:dyDescent="0.25">
      <c r="B24" s="3" t="s">
        <v>10</v>
      </c>
      <c r="C24" s="3"/>
      <c r="D24" s="3"/>
      <c r="E24" s="3"/>
      <c r="F24" s="3">
        <f>SUM(F17:F23)</f>
        <v>0</v>
      </c>
      <c r="G24" s="3">
        <f>SUM(G17:G23)</f>
        <v>0</v>
      </c>
      <c r="H24" s="3">
        <f>SUM(H17:H23)</f>
        <v>0</v>
      </c>
      <c r="I24" s="3">
        <f>SUM(I17:I23)</f>
        <v>0</v>
      </c>
      <c r="J24" s="3">
        <f>SUM(J17:J23)</f>
        <v>0</v>
      </c>
      <c r="K24" s="3"/>
      <c r="L24" s="3"/>
      <c r="M24" s="3">
        <f>SUM(M17:M23)</f>
        <v>0</v>
      </c>
      <c r="N24" s="2">
        <f>SUM(N17:N23)</f>
        <v>0</v>
      </c>
    </row>
    <row r="25" spans="2:21" ht="15.75" thickBot="1" x14ac:dyDescent="0.3"/>
    <row r="26" spans="2:21" ht="21.75" thickBot="1" x14ac:dyDescent="0.3">
      <c r="B26" s="269" t="s">
        <v>14</v>
      </c>
      <c r="C26" s="269"/>
      <c r="D26" s="269"/>
      <c r="E26" s="269"/>
      <c r="F26" s="269"/>
      <c r="G26" s="269"/>
      <c r="H26" s="269"/>
      <c r="I26" s="269"/>
      <c r="J26" s="269"/>
      <c r="K26" s="269"/>
      <c r="L26" s="269"/>
      <c r="M26" s="269"/>
      <c r="O26" s="273" t="s">
        <v>70</v>
      </c>
      <c r="P26" s="274"/>
      <c r="Q26" s="274"/>
      <c r="R26" s="274"/>
      <c r="S26" s="274"/>
      <c r="T26" s="274"/>
      <c r="U26" s="275"/>
    </row>
    <row r="27" spans="2:21" ht="15" customHeight="1" thickBot="1" x14ac:dyDescent="0.3">
      <c r="B27" s="53" t="s">
        <v>23</v>
      </c>
      <c r="C27" s="271" t="s">
        <v>63</v>
      </c>
      <c r="D27" s="257" t="s">
        <v>35</v>
      </c>
      <c r="E27" s="257" t="s">
        <v>36</v>
      </c>
      <c r="F27" s="270" t="s">
        <v>33</v>
      </c>
      <c r="G27" s="263" t="s">
        <v>48</v>
      </c>
      <c r="H27" s="257" t="s">
        <v>64</v>
      </c>
      <c r="I27" s="257" t="s">
        <v>43</v>
      </c>
      <c r="J27" s="257" t="s">
        <v>44</v>
      </c>
      <c r="K27" s="257" t="s">
        <v>45</v>
      </c>
      <c r="L27" s="257" t="s">
        <v>46</v>
      </c>
      <c r="M27" s="267" t="s">
        <v>51</v>
      </c>
      <c r="O27" s="54" t="s">
        <v>34</v>
      </c>
      <c r="P27" s="58" t="s">
        <v>857</v>
      </c>
      <c r="Q27" s="197" t="s">
        <v>32</v>
      </c>
      <c r="R27" s="58" t="s">
        <v>54</v>
      </c>
      <c r="S27" s="58" t="s">
        <v>55</v>
      </c>
      <c r="T27" s="58" t="s">
        <v>56</v>
      </c>
      <c r="U27" s="89" t="s">
        <v>57</v>
      </c>
    </row>
    <row r="28" spans="2:21" ht="15.75" thickBot="1" x14ac:dyDescent="0.3">
      <c r="B28" s="54" t="s">
        <v>34</v>
      </c>
      <c r="C28" s="272"/>
      <c r="D28" s="258"/>
      <c r="E28" s="258"/>
      <c r="F28" s="268"/>
      <c r="G28" s="264"/>
      <c r="H28" s="258"/>
      <c r="I28" s="258"/>
      <c r="J28" s="258"/>
      <c r="K28" s="258"/>
      <c r="L28" s="258"/>
      <c r="M28" s="268"/>
      <c r="O28" s="50" t="s">
        <v>8</v>
      </c>
      <c r="P28" s="232">
        <f>AVERAGE(FRM_Offers[gross])</f>
        <v>12.810666666666668</v>
      </c>
      <c r="Q28" s="67">
        <f>IF(P28=0,0,(Food!$P$28*'General information'!$P$34%))</f>
        <v>0</v>
      </c>
      <c r="R28" s="52"/>
      <c r="S28" s="67">
        <f t="shared" ref="S28:S35" si="8">P28*R28</f>
        <v>0</v>
      </c>
      <c r="T28" s="67">
        <f t="shared" ref="T28:T35" si="9">Q28*R28</f>
        <v>0</v>
      </c>
      <c r="U28" s="67">
        <f t="shared" ref="U28:U35" si="10">S28-T28</f>
        <v>0</v>
      </c>
    </row>
    <row r="29" spans="2:21" x14ac:dyDescent="0.25">
      <c r="B29" s="2" t="s">
        <v>0</v>
      </c>
      <c r="C29" s="6"/>
      <c r="D29" s="6"/>
      <c r="E29" s="2">
        <f>((35*((100+'General information'!$O$22+'General information'!$O$23+'General information'!$O$24)-'General information'!$K$22)/100)*(D29+C29))/100</f>
        <v>0</v>
      </c>
      <c r="F29" s="112">
        <f>(('General information'!$M$32*C29)*0.8+('General information'!$M$34*C29)*0.2)</f>
        <v>0</v>
      </c>
      <c r="G29" s="2">
        <f>D29*'General information'!$C$2</f>
        <v>0</v>
      </c>
      <c r="H29" s="2">
        <f>F29+G29</f>
        <v>0</v>
      </c>
      <c r="I29" s="15">
        <f>IF(ISERROR(H29/E29),0,H29/E29)</f>
        <v>0</v>
      </c>
      <c r="J29" s="4">
        <f>IF(E29=0,0,I29+$Q$28)</f>
        <v>0</v>
      </c>
      <c r="K29" s="2">
        <f>E29*(Food!$P$28-$Q$28)</f>
        <v>0</v>
      </c>
      <c r="L29" s="2">
        <f>K29-H29</f>
        <v>0</v>
      </c>
      <c r="M29" s="114">
        <f>IF(E29=0,0,(IF((ISERROR((($P$28-$Q$28)/I29))),0,(($P$28-$Q$28))/I29)-1))</f>
        <v>0</v>
      </c>
      <c r="O29" s="50" t="s">
        <v>0</v>
      </c>
      <c r="P29" s="232">
        <f>AVERAGE(FQ1_Offers[gross])</f>
        <v>0.57533333333333336</v>
      </c>
      <c r="Q29" s="67">
        <f>($P$29*'General information'!$P$33%)+($P$29*'General information'!$P$34%)</f>
        <v>5.7533333333333334E-3</v>
      </c>
      <c r="R29" s="52"/>
      <c r="S29" s="67">
        <f t="shared" si="8"/>
        <v>0</v>
      </c>
      <c r="T29" s="67">
        <f t="shared" si="9"/>
        <v>0</v>
      </c>
      <c r="U29" s="67">
        <f t="shared" si="10"/>
        <v>0</v>
      </c>
    </row>
    <row r="30" spans="2:21" x14ac:dyDescent="0.25">
      <c r="B30" s="2" t="s">
        <v>1</v>
      </c>
      <c r="C30" s="6"/>
      <c r="D30" s="6"/>
      <c r="E30" s="2">
        <f>((70*((100+'General information'!$O$22+'General information'!$O$23+'General information'!$O$24)-'General information'!$K$22)/100)*(D30+C30))/100</f>
        <v>0</v>
      </c>
      <c r="F30" s="112">
        <f>(('General information'!$M$32*C30)*0.8+('General information'!$M$34*C30)*0.2)</f>
        <v>0</v>
      </c>
      <c r="G30" s="2">
        <f>D30*'General information'!$C$2</f>
        <v>0</v>
      </c>
      <c r="H30" s="2">
        <f>F30+G30</f>
        <v>0</v>
      </c>
      <c r="I30" s="15">
        <f>IF(ISERROR(H30/E30),0,H30/E30)</f>
        <v>0</v>
      </c>
      <c r="J30" s="4">
        <f>IF(E30=0,0,I30+$Q$28)</f>
        <v>0</v>
      </c>
      <c r="K30" s="2">
        <f>E30*(Food!$P$28-$Q$28)</f>
        <v>0</v>
      </c>
      <c r="L30" s="2">
        <f>K30-H30</f>
        <v>0</v>
      </c>
      <c r="M30" s="114">
        <f>IF(E30=0,0,(IF((ISERROR((($P$28-$Q$28)/I30))),0,(($P$28-$Q$28))/I30)-1))</f>
        <v>0</v>
      </c>
      <c r="O30" s="50" t="s">
        <v>1</v>
      </c>
      <c r="P30" s="232">
        <f>AVERAGE(FQ2_Offers[gross])</f>
        <v>1.1269999999999996</v>
      </c>
      <c r="Q30" s="67">
        <f>($P$30*'General information'!$P$33%)+($P$30*'General information'!$P$34%)</f>
        <v>1.1269999999999995E-2</v>
      </c>
      <c r="R30" s="52"/>
      <c r="S30" s="67">
        <f t="shared" si="8"/>
        <v>0</v>
      </c>
      <c r="T30" s="67">
        <f t="shared" si="9"/>
        <v>0</v>
      </c>
      <c r="U30" s="67">
        <f t="shared" si="10"/>
        <v>0</v>
      </c>
    </row>
    <row r="31" spans="2:21" x14ac:dyDescent="0.25">
      <c r="B31" s="2" t="s">
        <v>2</v>
      </c>
      <c r="C31" s="6"/>
      <c r="D31" s="6"/>
      <c r="E31" s="2">
        <f>((125*((100+'General information'!$O$22+'General information'!$O$23+'General information'!$O$24)-'General information'!$K$22)/100)*(D31+C31))/100</f>
        <v>0</v>
      </c>
      <c r="F31" s="112">
        <f>(('General information'!$M$32*C31)*0.8+('General information'!$M$34*C31)*0.2)</f>
        <v>0</v>
      </c>
      <c r="G31" s="2">
        <f>D31*'General information'!$C$2</f>
        <v>0</v>
      </c>
      <c r="H31" s="2">
        <f>F31+G31</f>
        <v>0</v>
      </c>
      <c r="I31" s="15">
        <f>IF(ISERROR(H31/E31),0,H31/E31)</f>
        <v>0</v>
      </c>
      <c r="J31" s="4">
        <f>IF(E31=0,0,I31+$Q$28)</f>
        <v>0</v>
      </c>
      <c r="K31" s="2">
        <f>E31*(Food!$P$28-$Q$28)</f>
        <v>0</v>
      </c>
      <c r="L31" s="2">
        <f>K31-H31</f>
        <v>0</v>
      </c>
      <c r="M31" s="114">
        <f>IF(E31=0,0,(IF((ISERROR((($P$28-$Q$28)/I31))),0,(($P$28-$Q$28))/I31)-1))</f>
        <v>0</v>
      </c>
      <c r="O31" s="50" t="s">
        <v>2</v>
      </c>
      <c r="P31" s="232">
        <f>AVERAGE(FQ3_Offers[gross])</f>
        <v>1.6556666666666664</v>
      </c>
      <c r="Q31" s="67">
        <f>($P$31*'General information'!$P$33%)+($P$31*'General information'!$P$34%)</f>
        <v>1.6556666666666664E-2</v>
      </c>
      <c r="R31" s="52"/>
      <c r="S31" s="67">
        <f t="shared" si="8"/>
        <v>0</v>
      </c>
      <c r="T31" s="67">
        <f t="shared" si="9"/>
        <v>0</v>
      </c>
      <c r="U31" s="67">
        <f t="shared" si="10"/>
        <v>0</v>
      </c>
    </row>
    <row r="32" spans="2:21" x14ac:dyDescent="0.25">
      <c r="B32" s="2" t="s">
        <v>3</v>
      </c>
      <c r="C32" s="6"/>
      <c r="D32" s="6"/>
      <c r="E32" s="2">
        <f>((175*((100+'General information'!$O$22+'General information'!$O$23+'General information'!$O$24)-'General information'!$K$22)/100)*(D32+C32))/100</f>
        <v>0</v>
      </c>
      <c r="F32" s="112">
        <f>(('General information'!$M$32*C32)*0.8+('General information'!$M$34*C32)*0.2)</f>
        <v>0</v>
      </c>
      <c r="G32" s="2">
        <f>D32*'General information'!$C$2</f>
        <v>0</v>
      </c>
      <c r="H32" s="2">
        <f>F32+G32</f>
        <v>0</v>
      </c>
      <c r="I32" s="15">
        <f>IF(ISERROR(H32/E32),0,H32/E32)</f>
        <v>0</v>
      </c>
      <c r="J32" s="4">
        <f>IF(E32=0,0,I32+$Q$28)</f>
        <v>0</v>
      </c>
      <c r="K32" s="2">
        <f>E32*(Food!$P$28-$Q$28)</f>
        <v>0</v>
      </c>
      <c r="L32" s="2">
        <f>K32-H32</f>
        <v>0</v>
      </c>
      <c r="M32" s="114">
        <f>IF(E32=0,0,(IF((ISERROR((($P$28-$Q$28)/I32))),0,(($P$28-$Q$28))/I32)-1))</f>
        <v>0</v>
      </c>
      <c r="O32" s="50" t="s">
        <v>3</v>
      </c>
      <c r="P32" s="232">
        <f>AVERAGE(FQ4_Offers[gross])</f>
        <v>2.1830000000000003</v>
      </c>
      <c r="Q32" s="67">
        <f>($P$32*'General information'!$P$33%)+($P$32*'General information'!$P$34%)</f>
        <v>2.1830000000000002E-2</v>
      </c>
      <c r="R32" s="52"/>
      <c r="S32" s="67">
        <f t="shared" si="8"/>
        <v>0</v>
      </c>
      <c r="T32" s="67">
        <f t="shared" si="9"/>
        <v>0</v>
      </c>
      <c r="U32" s="67">
        <f t="shared" si="10"/>
        <v>0</v>
      </c>
    </row>
    <row r="33" spans="2:26" x14ac:dyDescent="0.25">
      <c r="B33" s="2" t="s">
        <v>4</v>
      </c>
      <c r="C33" s="6"/>
      <c r="D33" s="6"/>
      <c r="E33" s="2">
        <f>((250*((100+'General information'!$O$22+'General information'!$O$23+'General information'!$O$24)-'General information'!$K$22)/100)*(D33+C33))/100</f>
        <v>0</v>
      </c>
      <c r="F33" s="112">
        <f>(('General information'!$M$32*C33)*0.8+('General information'!$M$34*C33)*0.2)</f>
        <v>0</v>
      </c>
      <c r="G33" s="2">
        <f>D33*'General information'!$C$2</f>
        <v>0</v>
      </c>
      <c r="H33" s="2">
        <f>F33+G33</f>
        <v>0</v>
      </c>
      <c r="I33" s="15">
        <f>IF(ISERROR(H33/E33),0,H33/E33)</f>
        <v>0</v>
      </c>
      <c r="J33" s="4">
        <f>IF(E33=0,0,I33+$Q$28)</f>
        <v>0</v>
      </c>
      <c r="K33" s="2">
        <f>E33*(Food!$P$28-$Q$28)</f>
        <v>0</v>
      </c>
      <c r="L33" s="2">
        <f>K33-H33</f>
        <v>0</v>
      </c>
      <c r="M33" s="114">
        <f>IF(E33=0,0,(IF((ISERROR((($P$28-$Q$28)/I33))),0,(($P$28-$Q$28))/I33)-1))</f>
        <v>0</v>
      </c>
      <c r="O33" s="50" t="s">
        <v>4</v>
      </c>
      <c r="P33" s="232">
        <f>AVERAGE(FQ5_Offers[gross])</f>
        <v>2.7446666666666673</v>
      </c>
      <c r="Q33" s="67">
        <f>($P$33*'General information'!$P$33%)+($P$33*'General information'!$P$34%)</f>
        <v>2.7446666666666675E-2</v>
      </c>
      <c r="R33" s="52"/>
      <c r="S33" s="67">
        <f t="shared" si="8"/>
        <v>0</v>
      </c>
      <c r="T33" s="67">
        <f t="shared" si="9"/>
        <v>0</v>
      </c>
      <c r="U33" s="67">
        <f t="shared" si="10"/>
        <v>0</v>
      </c>
    </row>
    <row r="34" spans="2:26" x14ac:dyDescent="0.25">
      <c r="B34" s="3" t="s">
        <v>10</v>
      </c>
      <c r="C34" s="131"/>
      <c r="D34" s="131"/>
      <c r="E34" s="3">
        <f>SUM(E29:E33)</f>
        <v>0</v>
      </c>
      <c r="F34" s="3">
        <f>SUM(F29:F33)</f>
        <v>0</v>
      </c>
      <c r="G34" s="3">
        <f>SUM(G29:G33)</f>
        <v>0</v>
      </c>
      <c r="H34" s="3">
        <f>SUM(H29:H33)</f>
        <v>0</v>
      </c>
      <c r="I34" s="130">
        <f>AVERAGE(I29:I33)</f>
        <v>0</v>
      </c>
      <c r="J34" s="130">
        <f>AVERAGE(J29:J33)</f>
        <v>0</v>
      </c>
      <c r="K34" s="3">
        <f>SUM(K29:K33)</f>
        <v>0</v>
      </c>
      <c r="L34" s="2">
        <f>SUM(L29:L33)</f>
        <v>0</v>
      </c>
      <c r="O34" s="50" t="s">
        <v>6</v>
      </c>
      <c r="P34" s="232">
        <f>AVERAGE(FQ6_Offers[gross])</f>
        <v>3.410333333333333</v>
      </c>
      <c r="Q34" s="67">
        <f>($P$34*'General information'!$P$33%)+($P$34*'General information'!$P$34%)</f>
        <v>3.4103333333333333E-2</v>
      </c>
      <c r="R34" s="52"/>
      <c r="S34" s="67">
        <f t="shared" si="8"/>
        <v>0</v>
      </c>
      <c r="T34" s="67">
        <f t="shared" si="9"/>
        <v>0</v>
      </c>
      <c r="U34" s="67">
        <f t="shared" si="10"/>
        <v>0</v>
      </c>
    </row>
    <row r="35" spans="2:26" x14ac:dyDescent="0.25">
      <c r="O35" s="50" t="s">
        <v>7</v>
      </c>
      <c r="P35" s="232">
        <f>AVERAGE(FQ7_Offers[gross])</f>
        <v>5.5443333333333316</v>
      </c>
      <c r="Q35" s="67">
        <f>($P$35*'General information'!$P$33%)+($P$35*'General information'!$P$34%)</f>
        <v>5.5443333333333317E-2</v>
      </c>
      <c r="R35" s="52"/>
      <c r="S35" s="67">
        <f t="shared" si="8"/>
        <v>0</v>
      </c>
      <c r="T35" s="67">
        <f t="shared" si="9"/>
        <v>0</v>
      </c>
      <c r="U35" s="67">
        <f t="shared" si="10"/>
        <v>0</v>
      </c>
    </row>
    <row r="36" spans="2:26" ht="21.75" thickBot="1" x14ac:dyDescent="0.3">
      <c r="B36" s="269" t="s">
        <v>15</v>
      </c>
      <c r="C36" s="269"/>
      <c r="D36" s="269"/>
      <c r="E36" s="269"/>
      <c r="F36" s="269"/>
      <c r="G36" s="269"/>
      <c r="H36" s="269"/>
      <c r="I36" s="269"/>
      <c r="J36" s="269"/>
      <c r="K36" s="269"/>
      <c r="L36" s="269"/>
      <c r="M36" s="269"/>
      <c r="O36" s="48"/>
      <c r="P36" s="48"/>
      <c r="Q36" s="7">
        <f>SUM(Q29:Q35)</f>
        <v>0.1724033333333333</v>
      </c>
      <c r="R36" s="48"/>
      <c r="S36" s="47">
        <f>SUM(S28:S35)</f>
        <v>0</v>
      </c>
      <c r="T36" s="47">
        <f>SUM(T28:T35)</f>
        <v>0</v>
      </c>
      <c r="U36" s="106">
        <f>SUM(U28:U35)</f>
        <v>0</v>
      </c>
    </row>
    <row r="37" spans="2:26" ht="15" customHeight="1" x14ac:dyDescent="0.25">
      <c r="B37" s="53" t="s">
        <v>23</v>
      </c>
      <c r="C37" s="271" t="s">
        <v>63</v>
      </c>
      <c r="D37" s="257" t="s">
        <v>35</v>
      </c>
      <c r="E37" s="257" t="s">
        <v>36</v>
      </c>
      <c r="F37" s="270" t="s">
        <v>33</v>
      </c>
      <c r="G37" s="263" t="s">
        <v>48</v>
      </c>
      <c r="H37" s="257" t="s">
        <v>64</v>
      </c>
      <c r="I37" s="257" t="s">
        <v>43</v>
      </c>
      <c r="J37" s="257" t="s">
        <v>44</v>
      </c>
      <c r="K37" s="257" t="s">
        <v>45</v>
      </c>
      <c r="L37" s="257" t="s">
        <v>46</v>
      </c>
      <c r="M37" s="267" t="s">
        <v>51</v>
      </c>
      <c r="Z37" s="1"/>
    </row>
    <row r="38" spans="2:26" ht="15.75" thickBot="1" x14ac:dyDescent="0.3">
      <c r="B38" s="54" t="s">
        <v>34</v>
      </c>
      <c r="C38" s="272"/>
      <c r="D38" s="258"/>
      <c r="E38" s="258"/>
      <c r="F38" s="268"/>
      <c r="G38" s="264"/>
      <c r="H38" s="258"/>
      <c r="I38" s="258"/>
      <c r="J38" s="258"/>
      <c r="K38" s="258"/>
      <c r="L38" s="258"/>
      <c r="M38" s="268"/>
    </row>
    <row r="39" spans="2:26" ht="15.75" thickBot="1" x14ac:dyDescent="0.3">
      <c r="B39" s="2" t="s">
        <v>0</v>
      </c>
      <c r="C39" s="6"/>
      <c r="D39" s="6"/>
      <c r="E39" s="2">
        <f>((35*((100+'General information'!$P$22+'General information'!$P$23+'General information'!$P$24)-'General information'!$L$22)/100)*(D39+C39))/100</f>
        <v>0</v>
      </c>
      <c r="F39" s="112">
        <f>(('General information'!$M$33*C39)*0.8+('General information'!$M$34*C39)*0.2)</f>
        <v>0</v>
      </c>
      <c r="G39" s="2">
        <f>D39*'General information'!$C$2</f>
        <v>0</v>
      </c>
      <c r="H39" s="2">
        <f>F39+G39</f>
        <v>0</v>
      </c>
      <c r="I39" s="15">
        <f>IF(ISERROR(H39/E39),0,H39/E39)</f>
        <v>0</v>
      </c>
      <c r="J39" s="4">
        <f>IF(E39=0,0,I39+$Q$28)</f>
        <v>0</v>
      </c>
      <c r="K39" s="2">
        <f>E39*(Food!$P$28-$Q$28)</f>
        <v>0</v>
      </c>
      <c r="L39" s="2">
        <f>K39-H39</f>
        <v>0</v>
      </c>
      <c r="M39" s="114">
        <f>IF(E39=0,0,(IF((ISERROR((($P$28-$Q$28)/I39))),0,(($P$28-$Q$28))/I39)-1))</f>
        <v>0</v>
      </c>
      <c r="O39" s="13"/>
      <c r="P39" s="91" t="s">
        <v>8</v>
      </c>
      <c r="Q39" s="172" t="s">
        <v>58</v>
      </c>
      <c r="R39" s="92" t="s">
        <v>59</v>
      </c>
    </row>
    <row r="40" spans="2:26" x14ac:dyDescent="0.25">
      <c r="B40" s="2" t="s">
        <v>1</v>
      </c>
      <c r="C40" s="6"/>
      <c r="D40" s="6"/>
      <c r="E40" s="2">
        <f>((70*((100+'General information'!$P$22+'General information'!$P$23+'General information'!$P$24)-'General information'!$L$22)/100)*(D40+C40))/100</f>
        <v>0</v>
      </c>
      <c r="F40" s="112">
        <f>(('General information'!$M$33*C40)*0.8+('General information'!$M$34*C40)*0.2)</f>
        <v>0</v>
      </c>
      <c r="G40" s="2">
        <f>D40*'General information'!$C$2</f>
        <v>0</v>
      </c>
      <c r="H40" s="2">
        <f>F40+G40</f>
        <v>0</v>
      </c>
      <c r="I40" s="15">
        <f>IF(ISERROR(H40/E40),0,H40/E40)</f>
        <v>0</v>
      </c>
      <c r="J40" s="4">
        <f>IF(E40=0,0,I40+$Q$28)</f>
        <v>0</v>
      </c>
      <c r="K40" s="2">
        <f>E40*(Food!$P$28-$Q$28)</f>
        <v>0</v>
      </c>
      <c r="L40" s="2">
        <f>K40-H40</f>
        <v>0</v>
      </c>
      <c r="M40" s="114">
        <f>IF(E40=0,0,(IF((ISERROR((($P$28-$Q$28)/I40))),0,(($P$28-$Q$28))/I40)-1))</f>
        <v>0</v>
      </c>
      <c r="O40" s="93" t="s">
        <v>60</v>
      </c>
      <c r="P40" s="10">
        <f>F12</f>
        <v>0</v>
      </c>
      <c r="Q40" s="2">
        <f>Q41+Q42</f>
        <v>0</v>
      </c>
      <c r="R40" s="11">
        <f>IF(P40&gt;P41,R41/2+R42/2,R41)</f>
        <v>0</v>
      </c>
    </row>
    <row r="41" spans="2:26" x14ac:dyDescent="0.25">
      <c r="B41" s="2" t="s">
        <v>2</v>
      </c>
      <c r="C41" s="6"/>
      <c r="D41" s="6"/>
      <c r="E41" s="2">
        <f>((125*((100+'General information'!$P$22+'General information'!$P$23+'General information'!$P$24)-'General information'!$L$22)/100)*(D41+C41))/100</f>
        <v>0</v>
      </c>
      <c r="F41" s="112">
        <f>(('General information'!$M$33*C41)*0.8+('General information'!$M$34*C41)*0.2)</f>
        <v>0</v>
      </c>
      <c r="G41" s="2">
        <f>D41*'General information'!$C$2</f>
        <v>0</v>
      </c>
      <c r="H41" s="2">
        <f>F41+G41</f>
        <v>0</v>
      </c>
      <c r="I41" s="15">
        <f>IF(ISERROR(H41/E41),0,H41/E41)</f>
        <v>0</v>
      </c>
      <c r="J41" s="4">
        <f>IF(E41=0,0,I41+$Q$28)</f>
        <v>0</v>
      </c>
      <c r="K41" s="2">
        <f>E41*(Food!$P$28-$Q$28)</f>
        <v>0</v>
      </c>
      <c r="L41" s="2">
        <f>K41-H41</f>
        <v>0</v>
      </c>
      <c r="M41" s="114">
        <f>IF(E41=0,0,(IF((ISERROR((($P$28-$Q$28)/I41))),0,(($P$28-$Q$28))/I41)-1))</f>
        <v>0</v>
      </c>
      <c r="O41" s="93" t="s">
        <v>36</v>
      </c>
      <c r="P41" s="10">
        <f>E34</f>
        <v>0</v>
      </c>
      <c r="Q41" s="2">
        <f>P41*I34</f>
        <v>0</v>
      </c>
      <c r="R41" s="16">
        <f>IF(ISERROR(Q41/P41),0,Q41/P41)</f>
        <v>0</v>
      </c>
    </row>
    <row r="42" spans="2:26" ht="15.75" thickBot="1" x14ac:dyDescent="0.3">
      <c r="B42" s="2" t="s">
        <v>3</v>
      </c>
      <c r="C42" s="6"/>
      <c r="D42" s="6"/>
      <c r="E42" s="2">
        <f>((175*((100+'General information'!$P$22+'General information'!$P$23+'General information'!$P$24)-'General information'!$L$22)/100)*(D42+C42))/100</f>
        <v>0</v>
      </c>
      <c r="F42" s="112">
        <f>(('General information'!$M$33*C42)*0.8+('General information'!$M$34*C42)*0.2)</f>
        <v>0</v>
      </c>
      <c r="G42" s="2">
        <f>D42*'General information'!$C$2</f>
        <v>0</v>
      </c>
      <c r="H42" s="2">
        <f>F42+G42</f>
        <v>0</v>
      </c>
      <c r="I42" s="15">
        <f>IF(ISERROR(H42/E42),0,H42/E42)</f>
        <v>0</v>
      </c>
      <c r="J42" s="4">
        <f>IF(E42=0,0,I42+$Q$28)</f>
        <v>0</v>
      </c>
      <c r="K42" s="2">
        <f>E42*(Food!$P$28-$Q$28)</f>
        <v>0</v>
      </c>
      <c r="L42" s="2">
        <f>K42-H42</f>
        <v>0</v>
      </c>
      <c r="M42" s="114">
        <f>IF(E42=0,0,(IF((ISERROR((($P$28-$Q$28)/I42))),0,(($P$28-$Q$28))/I42)-1))</f>
        <v>0</v>
      </c>
      <c r="O42" s="98" t="s">
        <v>61</v>
      </c>
      <c r="P42" s="133">
        <f>IF(P40&gt;P41,P40-P41,0)</f>
        <v>0</v>
      </c>
      <c r="Q42" s="134">
        <f>AB30</f>
        <v>0</v>
      </c>
      <c r="R42" s="135">
        <f>IF(ISERROR(Q42/P42),0,Q42/P42)</f>
        <v>0</v>
      </c>
    </row>
    <row r="43" spans="2:26" ht="15.75" thickBot="1" x14ac:dyDescent="0.3">
      <c r="B43" s="2" t="s">
        <v>4</v>
      </c>
      <c r="C43" s="6"/>
      <c r="D43" s="6"/>
      <c r="E43" s="2">
        <f>((250*((100+'General information'!$P$22+'General information'!$P$23+'General information'!$P$24)-'General information'!$L$22)/100)*(D43+C43))/100</f>
        <v>0</v>
      </c>
      <c r="F43" s="112">
        <f>(('General information'!$M$33*C43)*0.8+('General information'!$M$34*C43)*0.2)</f>
        <v>0</v>
      </c>
      <c r="G43" s="2">
        <f>D43*'General information'!$C$2</f>
        <v>0</v>
      </c>
      <c r="H43" s="2">
        <f>F43+G43</f>
        <v>0</v>
      </c>
      <c r="I43" s="15">
        <f>IF(ISERROR(H43/E43),0,H43/E43)</f>
        <v>0</v>
      </c>
      <c r="J43" s="4">
        <f>IF(E43=0,0,I43+$Q$28)</f>
        <v>0</v>
      </c>
      <c r="K43" s="2">
        <f>E43*(Food!$P$28-$Q$28)</f>
        <v>0</v>
      </c>
      <c r="L43" s="2">
        <f>K43-H43</f>
        <v>0</v>
      </c>
      <c r="M43" s="114">
        <f>IF(E43=0,0,(IF((ISERROR((($P$28-$Q$28)/I43))),0,(($P$28-$Q$28))/I43)-1))</f>
        <v>0</v>
      </c>
      <c r="O43" s="167" t="s">
        <v>62</v>
      </c>
      <c r="P43" s="136">
        <f>P41-P40</f>
        <v>0</v>
      </c>
      <c r="Q43" s="137">
        <f>P43*AB30</f>
        <v>0</v>
      </c>
      <c r="R43" s="138">
        <f>IF(ISERROR(Q43/P43),0,Q43/P43)</f>
        <v>0</v>
      </c>
    </row>
    <row r="44" spans="2:26" x14ac:dyDescent="0.25">
      <c r="B44" s="3" t="s">
        <v>10</v>
      </c>
      <c r="C44" s="131"/>
      <c r="D44" s="131"/>
      <c r="E44" s="3">
        <f>SUM(E39:E43)</f>
        <v>0</v>
      </c>
      <c r="F44" s="3">
        <f>SUM(F39:F43)</f>
        <v>0</v>
      </c>
      <c r="G44" s="3">
        <f>SUM(G39:G43)</f>
        <v>0</v>
      </c>
      <c r="H44" s="3">
        <f>SUM(H39:H43)</f>
        <v>0</v>
      </c>
      <c r="I44" s="130">
        <f>AVERAGE(I39:I43)</f>
        <v>0</v>
      </c>
      <c r="J44" s="130">
        <f>AVERAGE(J39:J43)</f>
        <v>0</v>
      </c>
      <c r="K44" s="3">
        <f>SUM(K39:K43)</f>
        <v>0</v>
      </c>
      <c r="L44" s="2">
        <f>SUM(L39:L43)</f>
        <v>0</v>
      </c>
    </row>
    <row r="46" spans="2:26" x14ac:dyDescent="0.25">
      <c r="U46" s="1"/>
    </row>
    <row r="47" spans="2:26" x14ac:dyDescent="0.25">
      <c r="P47" s="29"/>
      <c r="U47" s="28"/>
    </row>
    <row r="53" ht="15" customHeight="1" x14ac:dyDescent="0.25"/>
    <row r="56" ht="15" customHeight="1" x14ac:dyDescent="0.25"/>
    <row r="60" ht="15" customHeight="1" x14ac:dyDescent="0.25"/>
    <row r="64" ht="15" customHeight="1" x14ac:dyDescent="0.25"/>
  </sheetData>
  <mergeCells count="53">
    <mergeCell ref="B36:M36"/>
    <mergeCell ref="I37:I38"/>
    <mergeCell ref="J37:J38"/>
    <mergeCell ref="K37:K38"/>
    <mergeCell ref="L37:L38"/>
    <mergeCell ref="M37:M38"/>
    <mergeCell ref="O15:O16"/>
    <mergeCell ref="M15:M16"/>
    <mergeCell ref="C37:C38"/>
    <mergeCell ref="D37:D38"/>
    <mergeCell ref="E37:E38"/>
    <mergeCell ref="G37:G38"/>
    <mergeCell ref="H37:H38"/>
    <mergeCell ref="F37:F38"/>
    <mergeCell ref="H15:H16"/>
    <mergeCell ref="I15:I16"/>
    <mergeCell ref="J15:J16"/>
    <mergeCell ref="K15:K16"/>
    <mergeCell ref="L15:L16"/>
    <mergeCell ref="C15:C16"/>
    <mergeCell ref="D15:D16"/>
    <mergeCell ref="E15:E16"/>
    <mergeCell ref="K27:K28"/>
    <mergeCell ref="L27:L28"/>
    <mergeCell ref="I3:I4"/>
    <mergeCell ref="G3:G4"/>
    <mergeCell ref="N3:N4"/>
    <mergeCell ref="G15:G16"/>
    <mergeCell ref="N15:N16"/>
    <mergeCell ref="B26:M26"/>
    <mergeCell ref="F27:F28"/>
    <mergeCell ref="H3:H4"/>
    <mergeCell ref="G27:G28"/>
    <mergeCell ref="H27:H28"/>
    <mergeCell ref="J3:J4"/>
    <mergeCell ref="I27:I28"/>
    <mergeCell ref="F15:F16"/>
    <mergeCell ref="B2:O2"/>
    <mergeCell ref="B14:O14"/>
    <mergeCell ref="O26:U26"/>
    <mergeCell ref="J27:J28"/>
    <mergeCell ref="E27:E28"/>
    <mergeCell ref="M27:M28"/>
    <mergeCell ref="F3:F4"/>
    <mergeCell ref="E3:E4"/>
    <mergeCell ref="D3:D4"/>
    <mergeCell ref="C3:C4"/>
    <mergeCell ref="C27:C28"/>
    <mergeCell ref="D27:D28"/>
    <mergeCell ref="M3:M4"/>
    <mergeCell ref="K3:K4"/>
    <mergeCell ref="L3:L4"/>
    <mergeCell ref="O3:O4"/>
  </mergeCells>
  <conditionalFormatting sqref="L29:L34">
    <cfRule type="colorScale" priority="225">
      <colorScale>
        <cfvo type="num" val="-1E-3"/>
        <cfvo type="num" val="0"/>
        <cfvo type="num" val="1E-3"/>
        <color rgb="FFF8696B"/>
        <color rgb="FFFFEB84"/>
        <color rgb="FF63BE7B"/>
      </colorScale>
    </cfRule>
  </conditionalFormatting>
  <conditionalFormatting sqref="L39:L44">
    <cfRule type="colorScale" priority="50">
      <colorScale>
        <cfvo type="num" val="-1E-3"/>
        <cfvo type="num" val="0"/>
        <cfvo type="num" val="1E-3"/>
        <color rgb="FFF8696B"/>
        <color rgb="FFFFEB84"/>
        <color rgb="FF63BE7B"/>
      </colorScale>
    </cfRule>
  </conditionalFormatting>
  <conditionalFormatting sqref="M29">
    <cfRule type="colorScale" priority="61">
      <colorScale>
        <cfvo type="num" val="-1E-3"/>
        <cfvo type="num" val="0"/>
        <cfvo type="num" val="1E-3"/>
        <color rgb="FFF8696B"/>
        <color rgb="FFFFEB84"/>
        <color rgb="FF63BE7B"/>
      </colorScale>
    </cfRule>
  </conditionalFormatting>
  <conditionalFormatting sqref="M30">
    <cfRule type="colorScale" priority="55">
      <colorScale>
        <cfvo type="num" val="-1E-3"/>
        <cfvo type="num" val="0"/>
        <cfvo type="num" val="1E-3"/>
        <color rgb="FFF8696B"/>
        <color rgb="FFFFEB84"/>
        <color rgb="FF63BE7B"/>
      </colorScale>
    </cfRule>
  </conditionalFormatting>
  <conditionalFormatting sqref="M31">
    <cfRule type="colorScale" priority="54">
      <colorScale>
        <cfvo type="num" val="-1E-3"/>
        <cfvo type="num" val="0"/>
        <cfvo type="num" val="1E-3"/>
        <color rgb="FFF8696B"/>
        <color rgb="FFFFEB84"/>
        <color rgb="FF63BE7B"/>
      </colorScale>
    </cfRule>
  </conditionalFormatting>
  <conditionalFormatting sqref="M32">
    <cfRule type="colorScale" priority="53">
      <colorScale>
        <cfvo type="num" val="-1E-3"/>
        <cfvo type="num" val="0"/>
        <cfvo type="num" val="1E-3"/>
        <color rgb="FFF8696B"/>
        <color rgb="FFFFEB84"/>
        <color rgb="FF63BE7B"/>
      </colorScale>
    </cfRule>
  </conditionalFormatting>
  <conditionalFormatting sqref="M33">
    <cfRule type="colorScale" priority="52">
      <colorScale>
        <cfvo type="num" val="-1E-3"/>
        <cfvo type="num" val="0"/>
        <cfvo type="num" val="1E-3"/>
        <color rgb="FFF8696B"/>
        <color rgb="FFFFEB84"/>
        <color rgb="FF63BE7B"/>
      </colorScale>
    </cfRule>
  </conditionalFormatting>
  <conditionalFormatting sqref="M39">
    <cfRule type="colorScale" priority="49">
      <colorScale>
        <cfvo type="num" val="-1E-3"/>
        <cfvo type="num" val="0"/>
        <cfvo type="num" val="1E-3"/>
        <color rgb="FFF8696B"/>
        <color rgb="FFFFEB84"/>
        <color rgb="FF63BE7B"/>
      </colorScale>
    </cfRule>
  </conditionalFormatting>
  <conditionalFormatting sqref="M40">
    <cfRule type="colorScale" priority="48">
      <colorScale>
        <cfvo type="num" val="-1E-3"/>
        <cfvo type="num" val="0"/>
        <cfvo type="num" val="1E-3"/>
        <color rgb="FFF8696B"/>
        <color rgb="FFFFEB84"/>
        <color rgb="FF63BE7B"/>
      </colorScale>
    </cfRule>
  </conditionalFormatting>
  <conditionalFormatting sqref="M41">
    <cfRule type="colorScale" priority="47">
      <colorScale>
        <cfvo type="num" val="-1E-3"/>
        <cfvo type="num" val="0"/>
        <cfvo type="num" val="1E-3"/>
        <color rgb="FFF8696B"/>
        <color rgb="FFFFEB84"/>
        <color rgb="FF63BE7B"/>
      </colorScale>
    </cfRule>
  </conditionalFormatting>
  <conditionalFormatting sqref="M42">
    <cfRule type="colorScale" priority="46">
      <colorScale>
        <cfvo type="num" val="-1E-3"/>
        <cfvo type="num" val="0"/>
        <cfvo type="num" val="1E-3"/>
        <color rgb="FFF8696B"/>
        <color rgb="FFFFEB84"/>
        <color rgb="FF63BE7B"/>
      </colorScale>
    </cfRule>
  </conditionalFormatting>
  <conditionalFormatting sqref="M43">
    <cfRule type="colorScale" priority="45">
      <colorScale>
        <cfvo type="num" val="-1E-3"/>
        <cfvo type="num" val="0"/>
        <cfvo type="num" val="1E-3"/>
        <color rgb="FFF8696B"/>
        <color rgb="FFFFEB84"/>
        <color rgb="FF63BE7B"/>
      </colorScale>
    </cfRule>
  </conditionalFormatting>
  <conditionalFormatting sqref="N5">
    <cfRule type="colorScale" priority="187">
      <colorScale>
        <cfvo type="num" val="-1E-3"/>
        <cfvo type="num" val="0"/>
        <cfvo type="num" val="1E-3"/>
        <color rgb="FFF8696B"/>
        <color rgb="FFFFEB84"/>
        <color rgb="FF63BE7B"/>
      </colorScale>
    </cfRule>
  </conditionalFormatting>
  <conditionalFormatting sqref="N6">
    <cfRule type="colorScale" priority="123">
      <colorScale>
        <cfvo type="num" val="-1E-3"/>
        <cfvo type="num" val="0"/>
        <cfvo type="num" val="1E-3"/>
        <color rgb="FFF8696B"/>
        <color rgb="FFFFEB84"/>
        <color rgb="FF63BE7B"/>
      </colorScale>
    </cfRule>
  </conditionalFormatting>
  <conditionalFormatting sqref="N7">
    <cfRule type="colorScale" priority="122">
      <colorScale>
        <cfvo type="num" val="-1E-3"/>
        <cfvo type="num" val="0"/>
        <cfvo type="num" val="1E-3"/>
        <color rgb="FFF8696B"/>
        <color rgb="FFFFEB84"/>
        <color rgb="FF63BE7B"/>
      </colorScale>
    </cfRule>
  </conditionalFormatting>
  <conditionalFormatting sqref="N8">
    <cfRule type="colorScale" priority="121">
      <colorScale>
        <cfvo type="num" val="-1E-3"/>
        <cfvo type="num" val="0"/>
        <cfvo type="num" val="1E-3"/>
        <color rgb="FFF8696B"/>
        <color rgb="FFFFEB84"/>
        <color rgb="FF63BE7B"/>
      </colorScale>
    </cfRule>
  </conditionalFormatting>
  <conditionalFormatting sqref="N9">
    <cfRule type="colorScale" priority="120">
      <colorScale>
        <cfvo type="num" val="-1E-3"/>
        <cfvo type="num" val="0"/>
        <cfvo type="num" val="1E-3"/>
        <color rgb="FFF8696B"/>
        <color rgb="FFFFEB84"/>
        <color rgb="FF63BE7B"/>
      </colorScale>
    </cfRule>
  </conditionalFormatting>
  <conditionalFormatting sqref="N10">
    <cfRule type="colorScale" priority="119">
      <colorScale>
        <cfvo type="num" val="-1E-3"/>
        <cfvo type="num" val="0"/>
        <cfvo type="num" val="1E-3"/>
        <color rgb="FFF8696B"/>
        <color rgb="FFFFEB84"/>
        <color rgb="FF63BE7B"/>
      </colorScale>
    </cfRule>
  </conditionalFormatting>
  <conditionalFormatting sqref="N11">
    <cfRule type="colorScale" priority="118">
      <colorScale>
        <cfvo type="num" val="-1E-3"/>
        <cfvo type="num" val="0"/>
        <cfvo type="num" val="1E-3"/>
        <color rgb="FFF8696B"/>
        <color rgb="FFFFEB84"/>
        <color rgb="FF63BE7B"/>
      </colorScale>
    </cfRule>
  </conditionalFormatting>
  <conditionalFormatting sqref="N12">
    <cfRule type="colorScale" priority="224">
      <colorScale>
        <cfvo type="num" val="-1E-3"/>
        <cfvo type="num" val="0"/>
        <cfvo type="num" val="1E-3"/>
        <color rgb="FFF8696B"/>
        <color rgb="FFFFEB84"/>
        <color rgb="FF63BE7B"/>
      </colorScale>
    </cfRule>
  </conditionalFormatting>
  <conditionalFormatting sqref="N17">
    <cfRule type="colorScale" priority="106">
      <colorScale>
        <cfvo type="num" val="-1E-3"/>
        <cfvo type="num" val="0"/>
        <cfvo type="num" val="1E-3"/>
        <color rgb="FFF8696B"/>
        <color rgb="FFFFEB84"/>
        <color rgb="FF63BE7B"/>
      </colorScale>
    </cfRule>
  </conditionalFormatting>
  <conditionalFormatting sqref="N18">
    <cfRule type="colorScale" priority="103">
      <colorScale>
        <cfvo type="num" val="-1E-3"/>
        <cfvo type="num" val="0"/>
        <cfvo type="num" val="1E-3"/>
        <color rgb="FFF8696B"/>
        <color rgb="FFFFEB84"/>
        <color rgb="FF63BE7B"/>
      </colorScale>
    </cfRule>
  </conditionalFormatting>
  <conditionalFormatting sqref="N19">
    <cfRule type="colorScale" priority="102">
      <colorScale>
        <cfvo type="num" val="-1E-3"/>
        <cfvo type="num" val="0"/>
        <cfvo type="num" val="1E-3"/>
        <color rgb="FFF8696B"/>
        <color rgb="FFFFEB84"/>
        <color rgb="FF63BE7B"/>
      </colorScale>
    </cfRule>
  </conditionalFormatting>
  <conditionalFormatting sqref="N20">
    <cfRule type="colorScale" priority="101">
      <colorScale>
        <cfvo type="num" val="-1E-3"/>
        <cfvo type="num" val="0"/>
        <cfvo type="num" val="1E-3"/>
        <color rgb="FFF8696B"/>
        <color rgb="FFFFEB84"/>
        <color rgb="FF63BE7B"/>
      </colorScale>
    </cfRule>
  </conditionalFormatting>
  <conditionalFormatting sqref="N21">
    <cfRule type="colorScale" priority="100">
      <colorScale>
        <cfvo type="num" val="-1E-3"/>
        <cfvo type="num" val="0"/>
        <cfvo type="num" val="1E-3"/>
        <color rgb="FFF8696B"/>
        <color rgb="FFFFEB84"/>
        <color rgb="FF63BE7B"/>
      </colorScale>
    </cfRule>
  </conditionalFormatting>
  <conditionalFormatting sqref="N22">
    <cfRule type="colorScale" priority="99">
      <colorScale>
        <cfvo type="num" val="-1E-3"/>
        <cfvo type="num" val="0"/>
        <cfvo type="num" val="1E-3"/>
        <color rgb="FFF8696B"/>
        <color rgb="FFFFEB84"/>
        <color rgb="FF63BE7B"/>
      </colorScale>
    </cfRule>
  </conditionalFormatting>
  <conditionalFormatting sqref="N23">
    <cfRule type="colorScale" priority="98">
      <colorScale>
        <cfvo type="num" val="-1E-3"/>
        <cfvo type="num" val="0"/>
        <cfvo type="num" val="1E-3"/>
        <color rgb="FFF8696B"/>
        <color rgb="FFFFEB84"/>
        <color rgb="FF63BE7B"/>
      </colorScale>
    </cfRule>
  </conditionalFormatting>
  <conditionalFormatting sqref="N24">
    <cfRule type="colorScale" priority="107">
      <colorScale>
        <cfvo type="num" val="-1E-3"/>
        <cfvo type="num" val="0"/>
        <cfvo type="num" val="1E-3"/>
        <color rgb="FFF8696B"/>
        <color rgb="FFFFEB84"/>
        <color rgb="FF63BE7B"/>
      </colorScale>
    </cfRule>
  </conditionalFormatting>
  <conditionalFormatting sqref="O5">
    <cfRule type="colorScale" priority="95">
      <colorScale>
        <cfvo type="num" val="-1E-3"/>
        <cfvo type="num" val="0"/>
        <cfvo type="num" val="1E-3"/>
        <color rgb="FFF8696B"/>
        <color rgb="FFFFEB84"/>
        <color rgb="FF63BE7B"/>
      </colorScale>
    </cfRule>
  </conditionalFormatting>
  <conditionalFormatting sqref="O6">
    <cfRule type="colorScale" priority="74">
      <colorScale>
        <cfvo type="num" val="-1E-3"/>
        <cfvo type="num" val="0"/>
        <cfvo type="num" val="1E-3"/>
        <color rgb="FFF8696B"/>
        <color rgb="FFFFEB84"/>
        <color rgb="FF63BE7B"/>
      </colorScale>
    </cfRule>
  </conditionalFormatting>
  <conditionalFormatting sqref="O7">
    <cfRule type="colorScale" priority="73">
      <colorScale>
        <cfvo type="num" val="-1E-3"/>
        <cfvo type="num" val="0"/>
        <cfvo type="num" val="1E-3"/>
        <color rgb="FFF8696B"/>
        <color rgb="FFFFEB84"/>
        <color rgb="FF63BE7B"/>
      </colorScale>
    </cfRule>
  </conditionalFormatting>
  <conditionalFormatting sqref="O8">
    <cfRule type="colorScale" priority="72">
      <colorScale>
        <cfvo type="num" val="-1E-3"/>
        <cfvo type="num" val="0"/>
        <cfvo type="num" val="1E-3"/>
        <color rgb="FFF8696B"/>
        <color rgb="FFFFEB84"/>
        <color rgb="FF63BE7B"/>
      </colorScale>
    </cfRule>
  </conditionalFormatting>
  <conditionalFormatting sqref="O9">
    <cfRule type="colorScale" priority="71">
      <colorScale>
        <cfvo type="num" val="-1E-3"/>
        <cfvo type="num" val="0"/>
        <cfvo type="num" val="1E-3"/>
        <color rgb="FFF8696B"/>
        <color rgb="FFFFEB84"/>
        <color rgb="FF63BE7B"/>
      </colorScale>
    </cfRule>
  </conditionalFormatting>
  <conditionalFormatting sqref="O10">
    <cfRule type="colorScale" priority="70">
      <colorScale>
        <cfvo type="num" val="-1E-3"/>
        <cfvo type="num" val="0"/>
        <cfvo type="num" val="1E-3"/>
        <color rgb="FFF8696B"/>
        <color rgb="FFFFEB84"/>
        <color rgb="FF63BE7B"/>
      </colorScale>
    </cfRule>
  </conditionalFormatting>
  <conditionalFormatting sqref="O11">
    <cfRule type="colorScale" priority="69">
      <colorScale>
        <cfvo type="num" val="-1E-3"/>
        <cfvo type="num" val="0"/>
        <cfvo type="num" val="1E-3"/>
        <color rgb="FFF8696B"/>
        <color rgb="FFFFEB84"/>
        <color rgb="FF63BE7B"/>
      </colorScale>
    </cfRule>
  </conditionalFormatting>
  <conditionalFormatting sqref="O17">
    <cfRule type="colorScale" priority="68">
      <colorScale>
        <cfvo type="num" val="-1E-3"/>
        <cfvo type="num" val="0"/>
        <cfvo type="num" val="1E-3"/>
        <color rgb="FFF8696B"/>
        <color rgb="FFFFEB84"/>
        <color rgb="FF63BE7B"/>
      </colorScale>
    </cfRule>
  </conditionalFormatting>
  <conditionalFormatting sqref="O18">
    <cfRule type="colorScale" priority="67">
      <colorScale>
        <cfvo type="num" val="-1E-3"/>
        <cfvo type="num" val="0"/>
        <cfvo type="num" val="1E-3"/>
        <color rgb="FFF8696B"/>
        <color rgb="FFFFEB84"/>
        <color rgb="FF63BE7B"/>
      </colorScale>
    </cfRule>
  </conditionalFormatting>
  <conditionalFormatting sqref="O19">
    <cfRule type="colorScale" priority="66">
      <colorScale>
        <cfvo type="num" val="-1E-3"/>
        <cfvo type="num" val="0"/>
        <cfvo type="num" val="1E-3"/>
        <color rgb="FFF8696B"/>
        <color rgb="FFFFEB84"/>
        <color rgb="FF63BE7B"/>
      </colorScale>
    </cfRule>
  </conditionalFormatting>
  <conditionalFormatting sqref="O20">
    <cfRule type="colorScale" priority="65">
      <colorScale>
        <cfvo type="num" val="-1E-3"/>
        <cfvo type="num" val="0"/>
        <cfvo type="num" val="1E-3"/>
        <color rgb="FFF8696B"/>
        <color rgb="FFFFEB84"/>
        <color rgb="FF63BE7B"/>
      </colorScale>
    </cfRule>
  </conditionalFormatting>
  <conditionalFormatting sqref="O21">
    <cfRule type="colorScale" priority="64">
      <colorScale>
        <cfvo type="num" val="-1E-3"/>
        <cfvo type="num" val="0"/>
        <cfvo type="num" val="1E-3"/>
        <color rgb="FFF8696B"/>
        <color rgb="FFFFEB84"/>
        <color rgb="FF63BE7B"/>
      </colorScale>
    </cfRule>
  </conditionalFormatting>
  <conditionalFormatting sqref="O22">
    <cfRule type="colorScale" priority="63">
      <colorScale>
        <cfvo type="num" val="-1E-3"/>
        <cfvo type="num" val="0"/>
        <cfvo type="num" val="1E-3"/>
        <color rgb="FFF8696B"/>
        <color rgb="FFFFEB84"/>
        <color rgb="FF63BE7B"/>
      </colorScale>
    </cfRule>
  </conditionalFormatting>
  <conditionalFormatting sqref="O23">
    <cfRule type="colorScale" priority="62">
      <colorScale>
        <cfvo type="num" val="-1E-3"/>
        <cfvo type="num" val="0"/>
        <cfvo type="num" val="1E-3"/>
        <color rgb="FFF8696B"/>
        <color rgb="FFFFEB84"/>
        <color rgb="FF63BE7B"/>
      </colorScale>
    </cfRule>
  </conditionalFormatting>
  <conditionalFormatting sqref="O24">
    <cfRule type="colorScale" priority="117">
      <colorScale>
        <cfvo type="num" val="-1E-3"/>
        <cfvo type="num" val="0"/>
        <cfvo type="num" val="1E-3"/>
        <color rgb="FFF8696B"/>
        <color rgb="FFFFEB84"/>
        <color rgb="FF63BE7B"/>
      </colorScale>
    </cfRule>
  </conditionalFormatting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6">
    <tabColor rgb="FFFFFF00"/>
  </sheetPr>
  <dimension ref="B1:L41"/>
  <sheetViews>
    <sheetView showGridLines="0" zoomScaleNormal="100" zoomScaleSheetLayoutView="100" workbookViewId="0">
      <selection activeCell="D14" sqref="D14"/>
    </sheetView>
  </sheetViews>
  <sheetFormatPr defaultRowHeight="15" x14ac:dyDescent="0.25"/>
  <cols>
    <col min="2" max="3" width="20.7109375" customWidth="1"/>
    <col min="4" max="4" width="7.140625" customWidth="1"/>
    <col min="5" max="6" width="20.7109375" customWidth="1"/>
    <col min="7" max="7" width="7.140625" customWidth="1"/>
    <col min="8" max="9" width="20.7109375" customWidth="1"/>
    <col min="10" max="10" width="7.140625" customWidth="1"/>
    <col min="11" max="12" width="20.7109375" customWidth="1"/>
  </cols>
  <sheetData>
    <row r="1" spans="2:12" ht="15.75" thickBot="1" x14ac:dyDescent="0.3"/>
    <row r="2" spans="2:12" s="152" customFormat="1" ht="19.5" thickBot="1" x14ac:dyDescent="0.35">
      <c r="B2" s="277" t="s">
        <v>27</v>
      </c>
      <c r="C2" s="278"/>
      <c r="E2" s="279" t="s">
        <v>29</v>
      </c>
      <c r="F2" s="280"/>
      <c r="H2" s="281" t="s">
        <v>9</v>
      </c>
      <c r="I2" s="282"/>
      <c r="K2" s="283" t="s">
        <v>28</v>
      </c>
      <c r="L2" s="284"/>
    </row>
    <row r="3" spans="2:12" ht="15.75" thickBot="1" x14ac:dyDescent="0.3"/>
    <row r="4" spans="2:12" x14ac:dyDescent="0.25">
      <c r="B4" s="154" t="s">
        <v>71</v>
      </c>
      <c r="C4" s="155">
        <f>Houses!I10+Houses!E30+Houses!I20+Houses!E40</f>
        <v>0</v>
      </c>
      <c r="E4" s="154" t="s">
        <v>71</v>
      </c>
      <c r="F4" s="155">
        <f>Weapons!G12+Weapons!G34+Weapons!G24+Weapons!G44</f>
        <v>0</v>
      </c>
      <c r="H4" s="154" t="s">
        <v>71</v>
      </c>
      <c r="I4" s="155">
        <f>Food!G12+Food!G24+Food!G34+Food!G44</f>
        <v>0</v>
      </c>
      <c r="K4" s="154" t="s">
        <v>71</v>
      </c>
      <c r="L4" s="155">
        <f>Airplanes!F10+Airplanes!F20+Airplanes!E30+Airplanes!E40</f>
        <v>0</v>
      </c>
    </row>
    <row r="5" spans="2:12" x14ac:dyDescent="0.25">
      <c r="B5" s="156" t="s">
        <v>33</v>
      </c>
      <c r="C5" s="157">
        <v>0</v>
      </c>
      <c r="E5" s="156" t="s">
        <v>33</v>
      </c>
      <c r="F5" s="157">
        <f>Weapons!H12+Weapons!F34+Weapons!H24+Weapons!F44</f>
        <v>0</v>
      </c>
      <c r="H5" s="156" t="s">
        <v>33</v>
      </c>
      <c r="I5" s="157">
        <f>Food!H12+Food!H24+Food!F34+Food!F44</f>
        <v>0</v>
      </c>
      <c r="K5" s="156" t="s">
        <v>33</v>
      </c>
      <c r="L5" s="157">
        <v>0</v>
      </c>
    </row>
    <row r="6" spans="2:12" ht="15.75" thickBot="1" x14ac:dyDescent="0.3">
      <c r="B6" s="156" t="s">
        <v>42</v>
      </c>
      <c r="C6" s="157">
        <f>Houses!K10+Houses!K20</f>
        <v>0</v>
      </c>
      <c r="E6" s="156" t="s">
        <v>42</v>
      </c>
      <c r="F6" s="158">
        <f>Weapons!I12+Weapons!I24</f>
        <v>0</v>
      </c>
      <c r="H6" s="156" t="s">
        <v>42</v>
      </c>
      <c r="I6" s="158">
        <f>Food!I12+Food!I24</f>
        <v>0</v>
      </c>
      <c r="K6" s="156" t="s">
        <v>42</v>
      </c>
      <c r="L6" s="157">
        <f>Airplanes!G10+Airplanes!G20</f>
        <v>0</v>
      </c>
    </row>
    <row r="7" spans="2:12" ht="15.75" thickBot="1" x14ac:dyDescent="0.3">
      <c r="B7" s="42" t="s">
        <v>72</v>
      </c>
      <c r="C7" s="44">
        <f>C4+C5+C6</f>
        <v>0</v>
      </c>
      <c r="E7" s="42" t="s">
        <v>72</v>
      </c>
      <c r="F7" s="44">
        <f>F4+F5+F6</f>
        <v>0</v>
      </c>
      <c r="H7" s="42" t="s">
        <v>72</v>
      </c>
      <c r="I7" s="44">
        <f>I4+I5+I6</f>
        <v>0</v>
      </c>
      <c r="K7" s="42" t="s">
        <v>72</v>
      </c>
      <c r="L7" s="44">
        <f>L4+L5+L6</f>
        <v>0</v>
      </c>
    </row>
    <row r="8" spans="2:12" x14ac:dyDescent="0.25">
      <c r="B8" s="31" t="s">
        <v>73</v>
      </c>
      <c r="C8" s="32">
        <f>Houses!N10+Houses!I30+C9+Houses!N20+Houses!I40</f>
        <v>0</v>
      </c>
      <c r="E8" s="31" t="s">
        <v>73</v>
      </c>
      <c r="F8" s="32">
        <f>Weapons!M12+Weapons!M24+Weapons!K34+Weapons!K44+F9</f>
        <v>0</v>
      </c>
      <c r="H8" s="31" t="s">
        <v>73</v>
      </c>
      <c r="I8" s="32">
        <f>I9+Food!M12+Food!M24+Food!K34+Food!K44</f>
        <v>0</v>
      </c>
      <c r="K8" s="31" t="s">
        <v>73</v>
      </c>
      <c r="L8" s="32">
        <f>Airplanes!K10+Airplanes!K20+Airplanes!G30+Airplanes!G40+L9</f>
        <v>0</v>
      </c>
    </row>
    <row r="9" spans="2:12" ht="15.75" thickBot="1" x14ac:dyDescent="0.3">
      <c r="B9" s="31" t="s">
        <v>74</v>
      </c>
      <c r="C9" s="33">
        <f>(Houses!H5+Houses!H15)*Houses!O25+(Houses!H6+Houses!H16)*Houses!O26+(Houses!H7+Houses!H17)*Houses!O27+(Houses!H8+Houses!H18)*Houses!O28+(Houses!H9+Houses!H19)*Houses!O29+(Houses!D30+Houses!D40)*Houses!O24</f>
        <v>0</v>
      </c>
      <c r="E9" s="31" t="s">
        <v>74</v>
      </c>
      <c r="F9" s="33">
        <f>(Weapons!E5+Weapons!E17)*Weapons!Q29+(Weapons!E6+Weapons!E18)*Weapons!Q30+((Weapons!E7+Weapons!E19)*Weapons!Q31+(Weapons!E8+Weapons!E20)*Weapons!Q32+(Weapons!E9+Weapons!E21)*Weapons!Q33+(Weapons!E10+Weapons!E22)*Weapons!Q34+(Weapons!E11+Weapons!E23)*Weapons!Q35+(Weapons!E34+Weapons!E44)*Weapons!Q28)</f>
        <v>0</v>
      </c>
      <c r="H9" s="31" t="s">
        <v>74</v>
      </c>
      <c r="I9" s="33">
        <f>(Food!E5+Food!E17)*Food!Q29+(Food!E6+Food!E18)*Food!Q30+(Food!E7+Food!E19)*Food!Q31+(Food!E8+Food!E20)*Food!Q32+(Food!E9+Food!E21)*Food!Q33+(Food!E10+Food!E22)*Food!Q34+(Food!E11+Food!E23)*Food!Q35+(Food!E34+Food!E44)*Food!Q28</f>
        <v>0</v>
      </c>
      <c r="K9" s="31" t="s">
        <v>74</v>
      </c>
      <c r="L9" s="33">
        <f>(Airplanes!D5+Airplanes!D15)*Airplanes!N25+(Airplanes!D6+Airplanes!D16)*Airplanes!N26+(Airplanes!D7+Airplanes!D17)*Airplanes!N27+(Airplanes!D8+Airplanes!D18)*Airplanes!N28+(Airplanes!D9+Airplanes!D19)*Airplanes!N29+(Airplanes!D30+Airplanes!D40)*Airplanes!N24</f>
        <v>0</v>
      </c>
    </row>
    <row r="10" spans="2:12" ht="15.75" thickBot="1" x14ac:dyDescent="0.3">
      <c r="B10" s="30" t="s">
        <v>75</v>
      </c>
      <c r="C10" s="34">
        <f>C8-C9</f>
        <v>0</v>
      </c>
      <c r="E10" s="30" t="s">
        <v>75</v>
      </c>
      <c r="F10" s="34">
        <f>F8-F9</f>
        <v>0</v>
      </c>
      <c r="H10" s="30" t="s">
        <v>75</v>
      </c>
      <c r="I10" s="34">
        <f>I8-I9</f>
        <v>0</v>
      </c>
      <c r="K10" s="30" t="s">
        <v>75</v>
      </c>
      <c r="L10" s="34">
        <f>L8-L9</f>
        <v>0</v>
      </c>
    </row>
    <row r="11" spans="2:12" ht="15.75" thickBot="1" x14ac:dyDescent="0.3"/>
    <row r="12" spans="2:12" ht="15.75" thickBot="1" x14ac:dyDescent="0.3">
      <c r="B12" s="40" t="s">
        <v>46</v>
      </c>
      <c r="C12" s="35">
        <f>C10-C7</f>
        <v>0</v>
      </c>
      <c r="E12" s="40" t="s">
        <v>46</v>
      </c>
      <c r="F12" s="35">
        <f>F10-F7</f>
        <v>0</v>
      </c>
      <c r="H12" s="40" t="s">
        <v>46</v>
      </c>
      <c r="I12" s="35">
        <f>I10-I7</f>
        <v>0</v>
      </c>
      <c r="K12" s="40" t="s">
        <v>46</v>
      </c>
      <c r="L12" s="35">
        <f>L10-L7</f>
        <v>0</v>
      </c>
    </row>
    <row r="13" spans="2:12" ht="15.75" thickBot="1" x14ac:dyDescent="0.3">
      <c r="C13" s="46">
        <f>IFERROR(C12/C10,0)</f>
        <v>0</v>
      </c>
      <c r="F13" s="46">
        <f>IFERROR(F12/F10,0)</f>
        <v>0</v>
      </c>
      <c r="I13" s="46">
        <f>IFERROR(I12/I10,0)</f>
        <v>0</v>
      </c>
      <c r="L13" s="46">
        <f>IFERROR(L12/L10,0)</f>
        <v>0</v>
      </c>
    </row>
    <row r="16" spans="2:12" s="152" customFormat="1" ht="18.75" x14ac:dyDescent="0.3">
      <c r="C16" s="153"/>
      <c r="F16" s="285" t="s">
        <v>76</v>
      </c>
      <c r="G16" s="286"/>
      <c r="H16" s="286"/>
      <c r="K16" s="285" t="s">
        <v>77</v>
      </c>
      <c r="L16" s="287"/>
    </row>
    <row r="17" spans="6:12" ht="15.75" thickBot="1" x14ac:dyDescent="0.3"/>
    <row r="18" spans="6:12" x14ac:dyDescent="0.25">
      <c r="F18" s="154" t="s">
        <v>71</v>
      </c>
      <c r="G18" s="159"/>
      <c r="H18" s="155">
        <f>'Consolidated Results'!C4+'Consolidated Results'!F4+'Consolidated Results'!I4+'Consolidated Results'!L4</f>
        <v>0</v>
      </c>
      <c r="K18" s="154" t="s">
        <v>71</v>
      </c>
      <c r="L18" s="155">
        <f>H18*7</f>
        <v>0</v>
      </c>
    </row>
    <row r="19" spans="6:12" x14ac:dyDescent="0.25">
      <c r="F19" s="156" t="s">
        <v>33</v>
      </c>
      <c r="G19" s="160"/>
      <c r="H19" s="157">
        <f>'Consolidated Results'!C5+'Consolidated Results'!F5+'Consolidated Results'!I5+'Consolidated Results'!L5</f>
        <v>0</v>
      </c>
      <c r="K19" s="156" t="s">
        <v>33</v>
      </c>
      <c r="L19" s="157">
        <f>H19*7</f>
        <v>0</v>
      </c>
    </row>
    <row r="20" spans="6:12" ht="15.75" thickBot="1" x14ac:dyDescent="0.3">
      <c r="F20" s="156" t="s">
        <v>42</v>
      </c>
      <c r="G20" s="161"/>
      <c r="H20" s="162">
        <f>'Consolidated Results'!C6+'Consolidated Results'!F6+'Consolidated Results'!I6+'Consolidated Results'!L6</f>
        <v>0</v>
      </c>
      <c r="K20" s="156" t="s">
        <v>42</v>
      </c>
      <c r="L20" s="162">
        <f>H20*7</f>
        <v>0</v>
      </c>
    </row>
    <row r="21" spans="6:12" ht="15.75" thickBot="1" x14ac:dyDescent="0.3">
      <c r="F21" s="42" t="s">
        <v>72</v>
      </c>
      <c r="G21" s="43"/>
      <c r="H21" s="44">
        <f>H18+H19+H20</f>
        <v>0</v>
      </c>
      <c r="K21" s="42" t="s">
        <v>72</v>
      </c>
      <c r="L21" s="44">
        <f>L18+L19+L20</f>
        <v>0</v>
      </c>
    </row>
    <row r="22" spans="6:12" x14ac:dyDescent="0.25">
      <c r="F22" s="31" t="s">
        <v>73</v>
      </c>
      <c r="G22" s="38"/>
      <c r="H22" s="32">
        <f>'Consolidated Results'!C8+'Consolidated Results'!F8+'Consolidated Results'!I8+'Consolidated Results'!L8</f>
        <v>0</v>
      </c>
      <c r="K22" s="31" t="s">
        <v>73</v>
      </c>
      <c r="L22" s="32">
        <f>H22*7</f>
        <v>0</v>
      </c>
    </row>
    <row r="23" spans="6:12" ht="15.75" thickBot="1" x14ac:dyDescent="0.3">
      <c r="F23" s="31" t="s">
        <v>74</v>
      </c>
      <c r="G23" s="38"/>
      <c r="H23" s="33">
        <f>'Consolidated Results'!C9+'Consolidated Results'!F9+'Consolidated Results'!I9+'Consolidated Results'!L9</f>
        <v>0</v>
      </c>
      <c r="K23" s="31" t="s">
        <v>74</v>
      </c>
      <c r="L23" s="33">
        <f>H23*7</f>
        <v>0</v>
      </c>
    </row>
    <row r="24" spans="6:12" ht="15.75" thickBot="1" x14ac:dyDescent="0.3">
      <c r="F24" s="30" t="s">
        <v>75</v>
      </c>
      <c r="G24" s="39"/>
      <c r="H24" s="34">
        <f>H22-H23</f>
        <v>0</v>
      </c>
      <c r="K24" s="30" t="s">
        <v>75</v>
      </c>
      <c r="L24" s="34">
        <f>L22-L23</f>
        <v>0</v>
      </c>
    </row>
    <row r="25" spans="6:12" ht="15.75" thickBot="1" x14ac:dyDescent="0.3"/>
    <row r="26" spans="6:12" ht="15.75" thickBot="1" x14ac:dyDescent="0.3">
      <c r="F26" s="40" t="s">
        <v>46</v>
      </c>
      <c r="G26" s="41"/>
      <c r="H26" s="35">
        <f>H24-H21</f>
        <v>0</v>
      </c>
      <c r="I26" s="45"/>
      <c r="K26" s="40" t="s">
        <v>46</v>
      </c>
      <c r="L26" s="35">
        <f>L24-L21</f>
        <v>0</v>
      </c>
    </row>
    <row r="27" spans="6:12" ht="15.75" thickBot="1" x14ac:dyDescent="0.3">
      <c r="H27" s="46">
        <f>IFERROR(H26/H24,0)</f>
        <v>0</v>
      </c>
      <c r="L27" s="46">
        <f>IFERROR(L26/L24,0)</f>
        <v>0</v>
      </c>
    </row>
    <row r="41" spans="10:10" x14ac:dyDescent="0.25">
      <c r="J41" s="45"/>
    </row>
  </sheetData>
  <sheetProtection sheet="1" objects="1" scenarios="1"/>
  <mergeCells count="6">
    <mergeCell ref="B2:C2"/>
    <mergeCell ref="E2:F2"/>
    <mergeCell ref="H2:I2"/>
    <mergeCell ref="K2:L2"/>
    <mergeCell ref="F16:H16"/>
    <mergeCell ref="K16:L16"/>
  </mergeCells>
  <conditionalFormatting sqref="C12">
    <cfRule type="colorScale" priority="9">
      <colorScale>
        <cfvo type="num" val="-0.01"/>
        <cfvo type="num" val="0"/>
        <cfvo type="num" val="0.01"/>
        <color rgb="FFF8696B"/>
        <color rgb="FFFFEB84"/>
        <color theme="8" tint="-0.249977111117893"/>
      </colorScale>
    </cfRule>
  </conditionalFormatting>
  <conditionalFormatting sqref="C13">
    <cfRule type="colorScale" priority="8">
      <colorScale>
        <cfvo type="num" val="-0.01"/>
        <cfvo type="num" val="0"/>
        <cfvo type="num" val="0.01"/>
        <color rgb="FFF8696B"/>
        <color rgb="FFFFEB84"/>
        <color theme="8" tint="-0.249977111117893"/>
      </colorScale>
    </cfRule>
  </conditionalFormatting>
  <conditionalFormatting sqref="F12">
    <cfRule type="colorScale" priority="13">
      <colorScale>
        <cfvo type="num" val="-0.01"/>
        <cfvo type="num" val="0"/>
        <cfvo type="num" val="0.01"/>
        <color rgb="FFF8696B"/>
        <color rgb="FFFFEB84"/>
        <color theme="8" tint="-0.249977111117893"/>
      </colorScale>
    </cfRule>
  </conditionalFormatting>
  <conditionalFormatting sqref="F13">
    <cfRule type="colorScale" priority="5">
      <colorScale>
        <cfvo type="num" val="-0.01"/>
        <cfvo type="num" val="0"/>
        <cfvo type="num" val="0.01"/>
        <color rgb="FFF8696B"/>
        <color rgb="FFFFEB84"/>
        <color theme="8" tint="-0.249977111117893"/>
      </colorScale>
    </cfRule>
  </conditionalFormatting>
  <conditionalFormatting sqref="H26">
    <cfRule type="colorScale" priority="38">
      <colorScale>
        <cfvo type="num" val="-0.01"/>
        <cfvo type="num" val="0"/>
        <cfvo type="num" val="0.01"/>
        <color rgb="FFF8696B"/>
        <color rgb="FFFFEB84"/>
        <color theme="8" tint="-0.249977111117893"/>
      </colorScale>
    </cfRule>
  </conditionalFormatting>
  <conditionalFormatting sqref="H27">
    <cfRule type="colorScale" priority="1">
      <colorScale>
        <cfvo type="num" val="-0.01"/>
        <cfvo type="num" val="0"/>
        <cfvo type="num" val="0.01"/>
        <color rgb="FFF8696B"/>
        <color rgb="FFFFEB84"/>
        <color theme="8" tint="-0.249977111117893"/>
      </colorScale>
    </cfRule>
  </conditionalFormatting>
  <conditionalFormatting sqref="I12">
    <cfRule type="colorScale" priority="11">
      <colorScale>
        <cfvo type="num" val="-0.01"/>
        <cfvo type="num" val="0"/>
        <cfvo type="num" val="0.01"/>
        <color rgb="FFF8696B"/>
        <color rgb="FFFFEB84"/>
        <color theme="8" tint="-0.249977111117893"/>
      </colorScale>
    </cfRule>
  </conditionalFormatting>
  <conditionalFormatting sqref="I13">
    <cfRule type="colorScale" priority="4">
      <colorScale>
        <cfvo type="num" val="-0.01"/>
        <cfvo type="num" val="0"/>
        <cfvo type="num" val="0.01"/>
        <color rgb="FFF8696B"/>
        <color rgb="FFFFEB84"/>
        <color theme="8" tint="-0.249977111117893"/>
      </colorScale>
    </cfRule>
  </conditionalFormatting>
  <conditionalFormatting sqref="L12">
    <cfRule type="colorScale" priority="7">
      <colorScale>
        <cfvo type="num" val="-0.01"/>
        <cfvo type="num" val="0"/>
        <cfvo type="num" val="0.01"/>
        <color rgb="FFF8696B"/>
        <color rgb="FFFFEB84"/>
        <color theme="8" tint="-0.249977111117893"/>
      </colorScale>
    </cfRule>
  </conditionalFormatting>
  <conditionalFormatting sqref="L13">
    <cfRule type="colorScale" priority="3">
      <colorScale>
        <cfvo type="num" val="-0.01"/>
        <cfvo type="num" val="0"/>
        <cfvo type="num" val="0.01"/>
        <color rgb="FFF8696B"/>
        <color rgb="FFFFEB84"/>
        <color theme="8" tint="-0.249977111117893"/>
      </colorScale>
    </cfRule>
  </conditionalFormatting>
  <conditionalFormatting sqref="L26">
    <cfRule type="colorScale" priority="21">
      <colorScale>
        <cfvo type="num" val="-0.01"/>
        <cfvo type="num" val="0"/>
        <cfvo type="num" val="0.01"/>
        <color rgb="FFF8696B"/>
        <color rgb="FFFFEB84"/>
        <color theme="8" tint="-0.249977111117893"/>
      </colorScale>
    </cfRule>
  </conditionalFormatting>
  <conditionalFormatting sqref="L27">
    <cfRule type="colorScale" priority="2">
      <colorScale>
        <cfvo type="num" val="-0.01"/>
        <cfvo type="num" val="0"/>
        <cfvo type="num" val="0.01"/>
        <color rgb="FFF8696B"/>
        <color rgb="FFFFEB84"/>
        <color theme="8" tint="-0.249977111117893"/>
      </colorScale>
    </cfRule>
  </conditionalFormatting>
  <pageMargins left="0.511811024" right="0.511811024" top="0.78740157499999996" bottom="0.78740157499999996" header="0.31496062000000002" footer="0.31496062000000002"/>
  <pageSetup paperSize="9" orientation="portrait" r:id="rId1"/>
  <ignoredErrors>
    <ignoredError sqref="L21" formula="1"/>
  </ignoredErrors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5423BD-546D-4EE9-9FCF-172A9C4ABF0B}">
  <sheetPr codeName="Sheet7">
    <tabColor theme="0"/>
  </sheetPr>
  <dimension ref="B1:Y39"/>
  <sheetViews>
    <sheetView showGridLines="0" zoomScaleNormal="100" workbookViewId="0">
      <selection activeCell="C15" sqref="C15"/>
    </sheetView>
  </sheetViews>
  <sheetFormatPr defaultRowHeight="15" x14ac:dyDescent="0.25"/>
  <cols>
    <col min="1" max="1" width="1" customWidth="1"/>
    <col min="2" max="2" width="23.5703125" bestFit="1" customWidth="1"/>
    <col min="3" max="3" width="20.5703125" bestFit="1" customWidth="1"/>
    <col min="4" max="4" width="19" bestFit="1" customWidth="1"/>
    <col min="5" max="5" width="20.5703125" bestFit="1" customWidth="1"/>
    <col min="6" max="8" width="19" bestFit="1" customWidth="1"/>
    <col min="9" max="9" width="2.140625" customWidth="1"/>
    <col min="10" max="10" width="14.7109375" bestFit="1" customWidth="1"/>
    <col min="11" max="11" width="14.28515625" bestFit="1" customWidth="1"/>
    <col min="12" max="12" width="13.7109375" bestFit="1" customWidth="1"/>
    <col min="13" max="13" width="13.28515625" bestFit="1" customWidth="1"/>
    <col min="14" max="14" width="19" bestFit="1" customWidth="1"/>
    <col min="15" max="15" width="21.42578125" bestFit="1" customWidth="1"/>
    <col min="16" max="16" width="19" bestFit="1" customWidth="1"/>
    <col min="21" max="21" width="13.7109375" bestFit="1" customWidth="1"/>
    <col min="22" max="22" width="11.42578125" bestFit="1" customWidth="1"/>
    <col min="23" max="23" width="6" bestFit="1" customWidth="1"/>
    <col min="24" max="24" width="9.5703125" bestFit="1" customWidth="1"/>
    <col min="25" max="25" width="13.28515625" bestFit="1" customWidth="1"/>
  </cols>
  <sheetData>
    <row r="1" spans="2:25" ht="15.75" thickBot="1" x14ac:dyDescent="0.3"/>
    <row r="2" spans="2:25" s="152" customFormat="1" ht="19.5" thickBot="1" x14ac:dyDescent="0.35">
      <c r="B2" s="294" t="str">
        <f>Houses!M22</f>
        <v>Stock - Houses</v>
      </c>
      <c r="C2" s="295"/>
      <c r="D2" s="295"/>
      <c r="E2" s="295"/>
      <c r="F2" s="295"/>
      <c r="G2" s="295"/>
      <c r="H2" s="296"/>
      <c r="J2" s="297" t="str">
        <f>Airplanes!L22</f>
        <v>Stock - Airplanes</v>
      </c>
      <c r="K2" s="298"/>
      <c r="L2" s="298"/>
      <c r="M2" s="298"/>
      <c r="N2" s="298"/>
      <c r="O2" s="298"/>
      <c r="P2" s="299"/>
    </row>
    <row r="3" spans="2:25" ht="15.75" thickBot="1" x14ac:dyDescent="0.3">
      <c r="B3" s="198" t="s">
        <v>34</v>
      </c>
      <c r="C3" s="175" t="s">
        <v>53</v>
      </c>
      <c r="D3" s="199" t="s">
        <v>32</v>
      </c>
      <c r="E3" s="175" t="s">
        <v>54</v>
      </c>
      <c r="F3" s="175" t="s">
        <v>55</v>
      </c>
      <c r="G3" s="175" t="s">
        <v>56</v>
      </c>
      <c r="H3" s="200" t="s">
        <v>57</v>
      </c>
      <c r="J3" s="198" t="s">
        <v>34</v>
      </c>
      <c r="K3" s="175" t="s">
        <v>53</v>
      </c>
      <c r="L3" s="199" t="s">
        <v>32</v>
      </c>
      <c r="M3" s="175" t="s">
        <v>54</v>
      </c>
      <c r="N3" s="175" t="s">
        <v>55</v>
      </c>
      <c r="O3" s="175" t="s">
        <v>56</v>
      </c>
      <c r="P3" s="200" t="s">
        <v>57</v>
      </c>
    </row>
    <row r="4" spans="2:25" x14ac:dyDescent="0.25">
      <c r="B4" s="79" t="s">
        <v>8</v>
      </c>
      <c r="C4" s="201">
        <f>Houses!N24</f>
        <v>1010.7783333333333</v>
      </c>
      <c r="D4" s="202">
        <f>Houses!O24</f>
        <v>0</v>
      </c>
      <c r="E4" s="203">
        <f>Houses!P24</f>
        <v>0</v>
      </c>
      <c r="F4" s="80">
        <f>Houses!Q24</f>
        <v>0</v>
      </c>
      <c r="G4" s="202">
        <f>Houses!R24</f>
        <v>0</v>
      </c>
      <c r="H4" s="204">
        <f>Houses!S24</f>
        <v>0</v>
      </c>
      <c r="J4" s="79" t="s">
        <v>8</v>
      </c>
      <c r="K4" s="201">
        <f>Airplanes!M24</f>
        <v>1078.0683333333332</v>
      </c>
      <c r="L4" s="80">
        <f>Airplanes!N24</f>
        <v>0</v>
      </c>
      <c r="M4" s="201">
        <f>Airplanes!O24</f>
        <v>0</v>
      </c>
      <c r="N4" s="80">
        <f>Airplanes!P24</f>
        <v>0</v>
      </c>
      <c r="O4" s="202">
        <f>Airplanes!Q24</f>
        <v>0</v>
      </c>
      <c r="P4" s="204">
        <f>Airplanes!R24</f>
        <v>0</v>
      </c>
    </row>
    <row r="5" spans="2:25" x14ac:dyDescent="0.25">
      <c r="B5" s="79" t="s">
        <v>0</v>
      </c>
      <c r="C5" s="201">
        <f>Houses!N25</f>
        <v>23392.351333333332</v>
      </c>
      <c r="D5" s="202">
        <f>Houses!O25</f>
        <v>233.92351333333332</v>
      </c>
      <c r="E5" s="203">
        <f>Houses!P25</f>
        <v>0</v>
      </c>
      <c r="F5" s="202">
        <f>Houses!Q25</f>
        <v>0</v>
      </c>
      <c r="G5" s="202">
        <f>Houses!R25</f>
        <v>0</v>
      </c>
      <c r="H5" s="204">
        <f>Houses!S25</f>
        <v>0</v>
      </c>
      <c r="J5" s="79" t="s">
        <v>0</v>
      </c>
      <c r="K5" s="201">
        <f>Airplanes!M25</f>
        <v>691.71399999999994</v>
      </c>
      <c r="L5" s="202">
        <f>Airplanes!N25</f>
        <v>6.9171399999999998</v>
      </c>
      <c r="M5" s="201">
        <f>Airplanes!O25</f>
        <v>0</v>
      </c>
      <c r="N5" s="202">
        <f>Airplanes!P25</f>
        <v>0</v>
      </c>
      <c r="O5" s="202">
        <f>Airplanes!Q25</f>
        <v>0</v>
      </c>
      <c r="P5" s="204">
        <f>Airplanes!R25</f>
        <v>0</v>
      </c>
    </row>
    <row r="6" spans="2:25" x14ac:dyDescent="0.25">
      <c r="B6" s="79" t="s">
        <v>1</v>
      </c>
      <c r="C6" s="201">
        <f>Houses!N26</f>
        <v>47994.785333333333</v>
      </c>
      <c r="D6" s="202">
        <f>Houses!O26</f>
        <v>479.94785333333334</v>
      </c>
      <c r="E6" s="203">
        <f>Houses!P26</f>
        <v>0</v>
      </c>
      <c r="F6" s="202">
        <f>Houses!Q26</f>
        <v>0</v>
      </c>
      <c r="G6" s="202">
        <f>Houses!R26</f>
        <v>0</v>
      </c>
      <c r="H6" s="204">
        <f>Houses!S26</f>
        <v>0</v>
      </c>
      <c r="J6" s="79" t="s">
        <v>1</v>
      </c>
      <c r="K6" s="201">
        <f>Airplanes!M26</f>
        <v>934.1419999999996</v>
      </c>
      <c r="L6" s="202">
        <f>Airplanes!N26</f>
        <v>9.3414199999999958</v>
      </c>
      <c r="M6" s="201">
        <f>Airplanes!O26</f>
        <v>0</v>
      </c>
      <c r="N6" s="202">
        <f>Airplanes!P26</f>
        <v>0</v>
      </c>
      <c r="O6" s="202">
        <f>Airplanes!Q26</f>
        <v>0</v>
      </c>
      <c r="P6" s="204">
        <f>Airplanes!R26</f>
        <v>0</v>
      </c>
      <c r="Y6" s="45">
        <f>P27/657.981</f>
        <v>0</v>
      </c>
    </row>
    <row r="7" spans="2:25" x14ac:dyDescent="0.25">
      <c r="B7" s="79" t="s">
        <v>2</v>
      </c>
      <c r="C7" s="201">
        <f>Houses!N27</f>
        <v>99828.743000000002</v>
      </c>
      <c r="D7" s="202">
        <f>Houses!O27</f>
        <v>998.28743000000009</v>
      </c>
      <c r="E7" s="203">
        <f>Houses!P27</f>
        <v>0</v>
      </c>
      <c r="F7" s="202">
        <f>Houses!Q27</f>
        <v>0</v>
      </c>
      <c r="G7" s="202">
        <f>Houses!R27</f>
        <v>0</v>
      </c>
      <c r="H7" s="204">
        <f>Houses!S27</f>
        <v>0</v>
      </c>
      <c r="J7" s="79" t="s">
        <v>2</v>
      </c>
      <c r="K7" s="201">
        <f>Airplanes!M27</f>
        <v>1299.45</v>
      </c>
      <c r="L7" s="202">
        <f>Airplanes!N27</f>
        <v>12.9945</v>
      </c>
      <c r="M7" s="201">
        <f>Airplanes!O27</f>
        <v>0</v>
      </c>
      <c r="N7" s="202">
        <f>Airplanes!P27</f>
        <v>0</v>
      </c>
      <c r="O7" s="202">
        <f>Airplanes!Q27</f>
        <v>0</v>
      </c>
      <c r="P7" s="204">
        <f>Airplanes!R27</f>
        <v>0</v>
      </c>
    </row>
    <row r="8" spans="2:25" x14ac:dyDescent="0.25">
      <c r="B8" s="79" t="s">
        <v>3</v>
      </c>
      <c r="C8" s="201">
        <f>Houses!N28</f>
        <v>199540.182</v>
      </c>
      <c r="D8" s="202">
        <f>Houses!O28</f>
        <v>1995.40182</v>
      </c>
      <c r="E8" s="203">
        <f>Houses!P28</f>
        <v>0</v>
      </c>
      <c r="F8" s="202">
        <f>Houses!Q28</f>
        <v>0</v>
      </c>
      <c r="G8" s="202">
        <f>Houses!R28</f>
        <v>0</v>
      </c>
      <c r="H8" s="204">
        <f>Houses!S28</f>
        <v>0</v>
      </c>
      <c r="J8" s="79" t="s">
        <v>3</v>
      </c>
      <c r="K8" s="201">
        <f>Airplanes!M28</f>
        <v>1433.7000000000007</v>
      </c>
      <c r="L8" s="202">
        <f>Airplanes!N28</f>
        <v>14.337000000000007</v>
      </c>
      <c r="M8" s="201">
        <f>Airplanes!O28</f>
        <v>0</v>
      </c>
      <c r="N8" s="202">
        <f>Airplanes!P28</f>
        <v>0</v>
      </c>
      <c r="O8" s="202">
        <f>Airplanes!Q28</f>
        <v>0</v>
      </c>
      <c r="P8" s="204">
        <f>Airplanes!R28</f>
        <v>0</v>
      </c>
    </row>
    <row r="9" spans="2:25" x14ac:dyDescent="0.25">
      <c r="B9" s="79" t="s">
        <v>4</v>
      </c>
      <c r="C9" s="201">
        <f>Houses!N29</f>
        <v>284842.38099999999</v>
      </c>
      <c r="D9" s="202">
        <f>Houses!O29</f>
        <v>2848.4238099999998</v>
      </c>
      <c r="E9" s="203">
        <f>Houses!P29</f>
        <v>0</v>
      </c>
      <c r="F9" s="202">
        <f>Houses!Q29</f>
        <v>0</v>
      </c>
      <c r="G9" s="202">
        <f>Houses!R29</f>
        <v>0</v>
      </c>
      <c r="H9" s="204">
        <f>Houses!S29</f>
        <v>0</v>
      </c>
      <c r="J9" s="79" t="s">
        <v>4</v>
      </c>
      <c r="K9" s="201">
        <f>Airplanes!M29</f>
        <v>1728.0299999999997</v>
      </c>
      <c r="L9" s="202">
        <f>Airplanes!N29</f>
        <v>17.280299999999997</v>
      </c>
      <c r="M9" s="201">
        <f>Airplanes!O29</f>
        <v>0</v>
      </c>
      <c r="N9" s="202">
        <f>Airplanes!P29</f>
        <v>0</v>
      </c>
      <c r="O9" s="202">
        <f>Airplanes!Q29</f>
        <v>0</v>
      </c>
      <c r="P9" s="204">
        <f>Airplanes!R29</f>
        <v>0</v>
      </c>
    </row>
    <row r="10" spans="2:25" ht="15.75" thickBot="1" x14ac:dyDescent="0.3">
      <c r="B10" s="65"/>
      <c r="C10" s="88">
        <f>Houses!N30</f>
        <v>0</v>
      </c>
      <c r="D10" s="205">
        <f>Houses!O30</f>
        <v>6555.984426666666</v>
      </c>
      <c r="E10" s="88">
        <f>Houses!P30</f>
        <v>0</v>
      </c>
      <c r="F10" s="88">
        <f>Houses!Q30</f>
        <v>0</v>
      </c>
      <c r="G10" s="206">
        <f>Houses!R30</f>
        <v>0</v>
      </c>
      <c r="H10" s="206">
        <f>Houses!S30</f>
        <v>0</v>
      </c>
      <c r="J10" s="65"/>
      <c r="K10" s="88">
        <f>Airplanes!M30</f>
        <v>0</v>
      </c>
      <c r="L10" s="88">
        <f>Airplanes!N30</f>
        <v>60.870360000000005</v>
      </c>
      <c r="M10" s="88">
        <f>Airplanes!O30</f>
        <v>0</v>
      </c>
      <c r="N10" s="88">
        <f>Airplanes!P30</f>
        <v>0</v>
      </c>
      <c r="O10" s="206">
        <f>Airplanes!Q30</f>
        <v>0</v>
      </c>
      <c r="P10" s="206">
        <f>Airplanes!R30</f>
        <v>0</v>
      </c>
    </row>
    <row r="11" spans="2:25" ht="15.75" thickBot="1" x14ac:dyDescent="0.3"/>
    <row r="12" spans="2:25" s="152" customFormat="1" ht="19.5" thickBot="1" x14ac:dyDescent="0.35">
      <c r="B12" s="300" t="str">
        <f>Weapons!O26</f>
        <v>Stock - Weapons</v>
      </c>
      <c r="C12" s="301"/>
      <c r="D12" s="301"/>
      <c r="E12" s="301"/>
      <c r="F12" s="301"/>
      <c r="G12" s="301"/>
      <c r="H12" s="302"/>
      <c r="J12" s="303" t="str">
        <f>Food!O26</f>
        <v>Stock - Food</v>
      </c>
      <c r="K12" s="304"/>
      <c r="L12" s="304"/>
      <c r="M12" s="304"/>
      <c r="N12" s="304"/>
      <c r="O12" s="304"/>
      <c r="P12" s="305"/>
    </row>
    <row r="13" spans="2:25" ht="15.75" thickBot="1" x14ac:dyDescent="0.3">
      <c r="B13" s="198" t="s">
        <v>34</v>
      </c>
      <c r="C13" s="175" t="s">
        <v>53</v>
      </c>
      <c r="D13" s="199" t="s">
        <v>32</v>
      </c>
      <c r="E13" s="175" t="s">
        <v>54</v>
      </c>
      <c r="F13" s="175" t="s">
        <v>55</v>
      </c>
      <c r="G13" s="175" t="s">
        <v>56</v>
      </c>
      <c r="H13" s="200" t="s">
        <v>57</v>
      </c>
      <c r="J13" s="198" t="s">
        <v>34</v>
      </c>
      <c r="K13" s="175" t="s">
        <v>53</v>
      </c>
      <c r="L13" s="199" t="s">
        <v>32</v>
      </c>
      <c r="M13" s="175" t="s">
        <v>54</v>
      </c>
      <c r="N13" s="175" t="s">
        <v>55</v>
      </c>
      <c r="O13" s="175" t="s">
        <v>56</v>
      </c>
      <c r="P13" s="200" t="s">
        <v>57</v>
      </c>
    </row>
    <row r="14" spans="2:25" x14ac:dyDescent="0.25">
      <c r="B14" s="79" t="s">
        <v>8</v>
      </c>
      <c r="C14" s="201">
        <f>Weapons!P28</f>
        <v>28.506000000000007</v>
      </c>
      <c r="D14" s="202">
        <f>Weapons!Q28</f>
        <v>0</v>
      </c>
      <c r="E14" s="201">
        <f>Weapons!R28</f>
        <v>0</v>
      </c>
      <c r="F14" s="202">
        <f>Weapons!S28</f>
        <v>0</v>
      </c>
      <c r="G14" s="202">
        <f>Weapons!T28</f>
        <v>0</v>
      </c>
      <c r="H14" s="204">
        <f>Weapons!U28</f>
        <v>0</v>
      </c>
      <c r="J14" s="79" t="s">
        <v>8</v>
      </c>
      <c r="K14" s="201">
        <f>Food!P28</f>
        <v>12.810666666666668</v>
      </c>
      <c r="L14" s="202">
        <f>Food!Q28</f>
        <v>0</v>
      </c>
      <c r="M14" s="201">
        <f>Food!R28</f>
        <v>0</v>
      </c>
      <c r="N14" s="202">
        <f>Food!S28</f>
        <v>0</v>
      </c>
      <c r="O14" s="202">
        <f>Food!T28</f>
        <v>0</v>
      </c>
      <c r="P14" s="204">
        <f>Food!U28</f>
        <v>0</v>
      </c>
    </row>
    <row r="15" spans="2:25" x14ac:dyDescent="0.25">
      <c r="B15" s="79" t="s">
        <v>0</v>
      </c>
      <c r="C15" s="201">
        <f>Weapons!P29</f>
        <v>1.7276666666666667</v>
      </c>
      <c r="D15" s="202">
        <f>Weapons!Q29</f>
        <v>1.7276666666666666E-2</v>
      </c>
      <c r="E15" s="201">
        <f>Weapons!R29</f>
        <v>0</v>
      </c>
      <c r="F15" s="202">
        <f>Weapons!S29</f>
        <v>0</v>
      </c>
      <c r="G15" s="202">
        <f>Weapons!T29</f>
        <v>1.7276666666666666E-2</v>
      </c>
      <c r="H15" s="204">
        <f>Weapons!U29</f>
        <v>-1.7276666666666666E-2</v>
      </c>
      <c r="J15" s="79" t="s">
        <v>0</v>
      </c>
      <c r="K15" s="201">
        <f>Food!P29</f>
        <v>0.57533333333333336</v>
      </c>
      <c r="L15" s="202">
        <f>Food!Q29</f>
        <v>5.7533333333333334E-3</v>
      </c>
      <c r="M15" s="201">
        <f>Food!R29</f>
        <v>0</v>
      </c>
      <c r="N15" s="202">
        <f>Food!S29</f>
        <v>0</v>
      </c>
      <c r="O15" s="202">
        <f>Food!T29</f>
        <v>0</v>
      </c>
      <c r="P15" s="204">
        <f>Food!U29</f>
        <v>0</v>
      </c>
    </row>
    <row r="16" spans="2:25" x14ac:dyDescent="0.25">
      <c r="B16" s="79" t="s">
        <v>1</v>
      </c>
      <c r="C16" s="201">
        <f>Weapons!P30</f>
        <v>3.6583333333333332</v>
      </c>
      <c r="D16" s="202">
        <f>Weapons!Q30</f>
        <v>3.6583333333333336E-2</v>
      </c>
      <c r="E16" s="201">
        <f>Weapons!R30</f>
        <v>0</v>
      </c>
      <c r="F16" s="202">
        <f>Weapons!S30</f>
        <v>0</v>
      </c>
      <c r="G16" s="202">
        <f>Weapons!T30</f>
        <v>3.6583333333333336E-2</v>
      </c>
      <c r="H16" s="204">
        <f>Weapons!U30</f>
        <v>-3.6583333333333336E-2</v>
      </c>
      <c r="J16" s="79" t="s">
        <v>1</v>
      </c>
      <c r="K16" s="201">
        <f>Food!P30</f>
        <v>1.1269999999999996</v>
      </c>
      <c r="L16" s="202">
        <f>Food!Q30</f>
        <v>1.1269999999999995E-2</v>
      </c>
      <c r="M16" s="201">
        <f>Food!R30</f>
        <v>0</v>
      </c>
      <c r="N16" s="202">
        <f>Food!S30</f>
        <v>0</v>
      </c>
      <c r="O16" s="202">
        <f>Food!T30</f>
        <v>0</v>
      </c>
      <c r="P16" s="204">
        <f>Food!U30</f>
        <v>0</v>
      </c>
    </row>
    <row r="17" spans="2:16" x14ac:dyDescent="0.25">
      <c r="B17" s="79" t="s">
        <v>2</v>
      </c>
      <c r="C17" s="201">
        <f>Weapons!P31</f>
        <v>5.5623333333333331</v>
      </c>
      <c r="D17" s="202">
        <f>Weapons!Q31</f>
        <v>5.562333333333333E-2</v>
      </c>
      <c r="E17" s="201">
        <f>Weapons!R31</f>
        <v>0</v>
      </c>
      <c r="F17" s="202">
        <f>Weapons!S31</f>
        <v>0</v>
      </c>
      <c r="G17" s="202">
        <f>Weapons!T31</f>
        <v>5.562333333333333E-2</v>
      </c>
      <c r="H17" s="204">
        <f>Weapons!U31</f>
        <v>-5.562333333333333E-2</v>
      </c>
      <c r="J17" s="79" t="s">
        <v>2</v>
      </c>
      <c r="K17" s="201">
        <f>Food!P31</f>
        <v>1.6556666666666664</v>
      </c>
      <c r="L17" s="202">
        <f>Food!Q31</f>
        <v>1.6556666666666664E-2</v>
      </c>
      <c r="M17" s="201">
        <f>Food!R31</f>
        <v>0</v>
      </c>
      <c r="N17" s="202">
        <f>Food!S31</f>
        <v>0</v>
      </c>
      <c r="O17" s="202">
        <f>Food!T31</f>
        <v>0</v>
      </c>
      <c r="P17" s="204">
        <f>Food!U31</f>
        <v>0</v>
      </c>
    </row>
    <row r="18" spans="2:16" x14ac:dyDescent="0.25">
      <c r="B18" s="79" t="s">
        <v>3</v>
      </c>
      <c r="C18" s="201">
        <f>Weapons!P32</f>
        <v>10.972333333333335</v>
      </c>
      <c r="D18" s="202">
        <f>Weapons!Q32</f>
        <v>0.10972333333333335</v>
      </c>
      <c r="E18" s="201">
        <f>Weapons!R32</f>
        <v>0</v>
      </c>
      <c r="F18" s="202">
        <f>Weapons!S32</f>
        <v>0</v>
      </c>
      <c r="G18" s="202">
        <f>Weapons!T32</f>
        <v>0.10972333333333335</v>
      </c>
      <c r="H18" s="204">
        <f>Weapons!U32</f>
        <v>-0.10972333333333335</v>
      </c>
      <c r="J18" s="79" t="s">
        <v>3</v>
      </c>
      <c r="K18" s="201">
        <f>Food!P32</f>
        <v>2.1830000000000003</v>
      </c>
      <c r="L18" s="202">
        <f>Food!Q32</f>
        <v>2.1830000000000002E-2</v>
      </c>
      <c r="M18" s="201">
        <f>Food!R32</f>
        <v>0</v>
      </c>
      <c r="N18" s="202">
        <f>Food!S32</f>
        <v>0</v>
      </c>
      <c r="O18" s="202">
        <f>Food!T32</f>
        <v>0</v>
      </c>
      <c r="P18" s="204">
        <f>Food!U32</f>
        <v>0</v>
      </c>
    </row>
    <row r="19" spans="2:16" x14ac:dyDescent="0.25">
      <c r="B19" s="79" t="s">
        <v>4</v>
      </c>
      <c r="C19" s="201">
        <f>Weapons!P33</f>
        <v>31.913000000000004</v>
      </c>
      <c r="D19" s="202">
        <f>Weapons!Q33</f>
        <v>0.31913000000000002</v>
      </c>
      <c r="E19" s="201">
        <f>Weapons!R33</f>
        <v>0</v>
      </c>
      <c r="F19" s="202">
        <f>Weapons!S33</f>
        <v>0</v>
      </c>
      <c r="G19" s="202">
        <f>Weapons!T33</f>
        <v>0.31913000000000002</v>
      </c>
      <c r="H19" s="204">
        <f>Weapons!U33</f>
        <v>-0.31913000000000002</v>
      </c>
      <c r="J19" s="79" t="s">
        <v>4</v>
      </c>
      <c r="K19" s="201">
        <f>Food!P33</f>
        <v>2.7446666666666673</v>
      </c>
      <c r="L19" s="202">
        <f>Food!Q33</f>
        <v>2.7446666666666675E-2</v>
      </c>
      <c r="M19" s="201">
        <f>Food!R33</f>
        <v>0</v>
      </c>
      <c r="N19" s="202">
        <f>Food!S33</f>
        <v>0</v>
      </c>
      <c r="O19" s="202">
        <f>Food!T33</f>
        <v>0</v>
      </c>
      <c r="P19" s="204">
        <f>Food!U33</f>
        <v>0</v>
      </c>
    </row>
    <row r="20" spans="2:16" x14ac:dyDescent="0.25">
      <c r="B20" s="79" t="s">
        <v>6</v>
      </c>
      <c r="C20" s="201">
        <f>Weapons!P34</f>
        <v>41.617666666666672</v>
      </c>
      <c r="D20" s="202">
        <f>Weapons!Q34</f>
        <v>0.41617666666666675</v>
      </c>
      <c r="E20" s="201">
        <f>Weapons!R34</f>
        <v>0</v>
      </c>
      <c r="F20" s="202">
        <f>Weapons!S34</f>
        <v>0</v>
      </c>
      <c r="G20" s="202">
        <f>Weapons!T34</f>
        <v>0.41617666666666675</v>
      </c>
      <c r="H20" s="204">
        <f>Weapons!U34</f>
        <v>-0.41617666666666675</v>
      </c>
      <c r="J20" s="79" t="s">
        <v>6</v>
      </c>
      <c r="K20" s="201">
        <f>Food!P34</f>
        <v>3.410333333333333</v>
      </c>
      <c r="L20" s="202">
        <f>Food!Q34</f>
        <v>3.4103333333333333E-2</v>
      </c>
      <c r="M20" s="201">
        <f>Food!R34</f>
        <v>0</v>
      </c>
      <c r="N20" s="202">
        <f>Food!S34</f>
        <v>0</v>
      </c>
      <c r="O20" s="202">
        <f>Food!T34</f>
        <v>0</v>
      </c>
      <c r="P20" s="204">
        <f>Food!U34</f>
        <v>0</v>
      </c>
    </row>
    <row r="21" spans="2:16" x14ac:dyDescent="0.25">
      <c r="B21" s="79" t="s">
        <v>7</v>
      </c>
      <c r="C21" s="201">
        <f>Weapons!P35</f>
        <v>78.904666666666657</v>
      </c>
      <c r="D21" s="202">
        <f>Weapons!Q35</f>
        <v>0.78904666666666656</v>
      </c>
      <c r="E21" s="201">
        <f>Weapons!R35</f>
        <v>0</v>
      </c>
      <c r="F21" s="202">
        <f>Weapons!S35</f>
        <v>0</v>
      </c>
      <c r="G21" s="202">
        <f>Weapons!T35</f>
        <v>0.78904666666666656</v>
      </c>
      <c r="H21" s="204">
        <f>Weapons!U35</f>
        <v>-0.78904666666666656</v>
      </c>
      <c r="J21" s="79" t="s">
        <v>7</v>
      </c>
      <c r="K21" s="201">
        <f>Food!P35</f>
        <v>5.5443333333333316</v>
      </c>
      <c r="L21" s="202">
        <f>Food!Q35</f>
        <v>5.5443333333333317E-2</v>
      </c>
      <c r="M21" s="201">
        <f>Food!R35</f>
        <v>0</v>
      </c>
      <c r="N21" s="202">
        <f>Food!S35</f>
        <v>0</v>
      </c>
      <c r="O21" s="202">
        <f>Food!T35</f>
        <v>0</v>
      </c>
      <c r="P21" s="204">
        <f>Food!U35</f>
        <v>0</v>
      </c>
    </row>
    <row r="22" spans="2:16" ht="15.75" thickBot="1" x14ac:dyDescent="0.3">
      <c r="B22" s="65"/>
      <c r="C22" s="88">
        <f>Weapons!P36</f>
        <v>0</v>
      </c>
      <c r="D22" s="205">
        <f>Weapons!Q36</f>
        <v>1.74356</v>
      </c>
      <c r="E22" s="88">
        <f>Weapons!R36</f>
        <v>0</v>
      </c>
      <c r="F22" s="88">
        <f>Weapons!S36</f>
        <v>0</v>
      </c>
      <c r="G22" s="88">
        <f>Weapons!T36</f>
        <v>1.74356</v>
      </c>
      <c r="H22" s="206">
        <f>Weapons!U36</f>
        <v>-1.74356</v>
      </c>
      <c r="J22" s="65"/>
      <c r="K22" s="88">
        <f>Food!P36</f>
        <v>0</v>
      </c>
      <c r="L22" s="205">
        <f>Food!Q36</f>
        <v>0.1724033333333333</v>
      </c>
      <c r="M22" s="88">
        <f>Food!R36</f>
        <v>0</v>
      </c>
      <c r="N22" s="88">
        <f>Food!S36</f>
        <v>0</v>
      </c>
      <c r="O22" s="88">
        <f>Food!T36</f>
        <v>0</v>
      </c>
      <c r="P22" s="206">
        <f>Food!U36</f>
        <v>0</v>
      </c>
    </row>
    <row r="23" spans="2:16" ht="15.75" thickBot="1" x14ac:dyDescent="0.3"/>
    <row r="24" spans="2:16" s="152" customFormat="1" ht="19.5" thickBot="1" x14ac:dyDescent="0.35">
      <c r="B24" s="288" t="s">
        <v>12</v>
      </c>
      <c r="C24" s="289"/>
      <c r="D24" s="289"/>
      <c r="E24" s="289"/>
      <c r="F24" s="289"/>
      <c r="G24" s="289"/>
      <c r="H24" s="290"/>
      <c r="J24"/>
      <c r="K24"/>
      <c r="L24"/>
      <c r="M24"/>
      <c r="N24"/>
      <c r="O24"/>
      <c r="P24"/>
    </row>
    <row r="25" spans="2:16" ht="15.75" thickBot="1" x14ac:dyDescent="0.3">
      <c r="B25" s="198" t="s">
        <v>34</v>
      </c>
      <c r="C25" s="175" t="s">
        <v>53</v>
      </c>
      <c r="D25" s="199" t="s">
        <v>32</v>
      </c>
      <c r="E25" s="175" t="s">
        <v>54</v>
      </c>
      <c r="F25" s="175" t="s">
        <v>55</v>
      </c>
      <c r="G25" s="175" t="s">
        <v>56</v>
      </c>
      <c r="H25" s="200" t="s">
        <v>57</v>
      </c>
    </row>
    <row r="26" spans="2:16" x14ac:dyDescent="0.25">
      <c r="B26" s="207" t="s">
        <v>0</v>
      </c>
      <c r="C26" s="52"/>
      <c r="D26" s="208">
        <f>C26*'Effective Tax'!$B$3%</f>
        <v>0</v>
      </c>
      <c r="E26" s="150">
        <v>0</v>
      </c>
      <c r="F26" s="45">
        <f>C26*E26</f>
        <v>0</v>
      </c>
      <c r="G26" s="45">
        <f>D26*E26</f>
        <v>0</v>
      </c>
      <c r="H26" s="209">
        <f>F26-G26</f>
        <v>0</v>
      </c>
    </row>
    <row r="27" spans="2:16" x14ac:dyDescent="0.25">
      <c r="B27" s="207" t="s">
        <v>1</v>
      </c>
      <c r="C27" s="52"/>
      <c r="D27" s="208">
        <f>C27*'Effective Tax'!$B$3%</f>
        <v>0</v>
      </c>
      <c r="E27" s="150">
        <v>0</v>
      </c>
      <c r="F27" s="45">
        <f>C27*E27</f>
        <v>0</v>
      </c>
      <c r="G27" s="45">
        <f>D27*E27</f>
        <v>0</v>
      </c>
      <c r="H27" s="209">
        <f>F27-G27</f>
        <v>0</v>
      </c>
    </row>
    <row r="28" spans="2:16" x14ac:dyDescent="0.25">
      <c r="B28" s="207" t="s">
        <v>2</v>
      </c>
      <c r="C28" s="52"/>
      <c r="D28" s="208">
        <f>C28*'Effective Tax'!$B$3%</f>
        <v>0</v>
      </c>
      <c r="E28" s="150">
        <v>0</v>
      </c>
      <c r="F28" s="45">
        <f>C28*E28</f>
        <v>0</v>
      </c>
      <c r="G28" s="45">
        <f>D28*E28</f>
        <v>0</v>
      </c>
      <c r="H28" s="209">
        <f>F28-G28</f>
        <v>0</v>
      </c>
    </row>
    <row r="29" spans="2:16" x14ac:dyDescent="0.25">
      <c r="B29" s="207" t="s">
        <v>3</v>
      </c>
      <c r="C29" s="52"/>
      <c r="D29" s="208">
        <f>C29*'Effective Tax'!$B$3%</f>
        <v>0</v>
      </c>
      <c r="E29" s="150">
        <v>0</v>
      </c>
      <c r="F29" s="45">
        <f>C29*E29</f>
        <v>0</v>
      </c>
      <c r="G29" s="45">
        <f>D29*E29</f>
        <v>0</v>
      </c>
      <c r="H29" s="209">
        <f>F29-G29</f>
        <v>0</v>
      </c>
    </row>
    <row r="30" spans="2:16" x14ac:dyDescent="0.25">
      <c r="B30" s="207" t="s">
        <v>4</v>
      </c>
      <c r="C30" s="52"/>
      <c r="D30" s="208">
        <f>C30*'Effective Tax'!$B$3%</f>
        <v>0</v>
      </c>
      <c r="E30" s="151">
        <v>0</v>
      </c>
      <c r="F30" s="45">
        <f>C30*E30</f>
        <v>0</v>
      </c>
      <c r="G30" s="45">
        <f>D30*E30</f>
        <v>0</v>
      </c>
      <c r="H30" s="209">
        <f>F30-G30</f>
        <v>0</v>
      </c>
    </row>
    <row r="31" spans="2:16" ht="15.75" thickBot="1" x14ac:dyDescent="0.3">
      <c r="B31" s="210"/>
      <c r="C31" s="211"/>
      <c r="D31" s="211">
        <f>SUM(D26:D30)</f>
        <v>0</v>
      </c>
      <c r="E31" s="212"/>
      <c r="F31" s="211">
        <f>SUM(F26:F30)</f>
        <v>0</v>
      </c>
      <c r="G31" s="211">
        <f>SUM(G26:G30)</f>
        <v>0</v>
      </c>
      <c r="H31" s="213">
        <f>SUM(H26:H30)</f>
        <v>0</v>
      </c>
    </row>
    <row r="32" spans="2:16" ht="15.75" thickBot="1" x14ac:dyDescent="0.3"/>
    <row r="33" spans="2:6" s="152" customFormat="1" ht="19.5" thickBot="1" x14ac:dyDescent="0.35">
      <c r="B33" s="291" t="s">
        <v>78</v>
      </c>
      <c r="C33" s="292"/>
      <c r="D33" s="292"/>
      <c r="E33" s="292"/>
      <c r="F33" s="293"/>
    </row>
    <row r="34" spans="2:6" ht="15.75" thickBot="1" x14ac:dyDescent="0.3">
      <c r="B34" s="214" t="s">
        <v>79</v>
      </c>
      <c r="C34" s="175" t="s">
        <v>55</v>
      </c>
      <c r="D34" s="175" t="s">
        <v>56</v>
      </c>
      <c r="E34" s="215" t="s">
        <v>57</v>
      </c>
      <c r="F34" s="216" t="s">
        <v>80</v>
      </c>
    </row>
    <row r="35" spans="2:6" x14ac:dyDescent="0.25">
      <c r="B35" s="207" t="s">
        <v>81</v>
      </c>
      <c r="C35" s="45">
        <f>F10</f>
        <v>0</v>
      </c>
      <c r="D35" s="45">
        <f>G10</f>
        <v>0</v>
      </c>
      <c r="E35" s="45">
        <f>H10</f>
        <v>0</v>
      </c>
      <c r="F35" s="217">
        <f>IFERROR(E35/$E$39,0)</f>
        <v>0</v>
      </c>
    </row>
    <row r="36" spans="2:6" x14ac:dyDescent="0.25">
      <c r="B36" s="207" t="s">
        <v>96</v>
      </c>
      <c r="C36" s="45">
        <f>F22</f>
        <v>0</v>
      </c>
      <c r="D36" s="45">
        <f>G22</f>
        <v>1.74356</v>
      </c>
      <c r="E36" s="45">
        <f>H22</f>
        <v>-1.74356</v>
      </c>
      <c r="F36" s="217">
        <f>IFERROR(E36/$E$39,0)</f>
        <v>1</v>
      </c>
    </row>
    <row r="37" spans="2:6" x14ac:dyDescent="0.25">
      <c r="B37" s="207" t="s">
        <v>82</v>
      </c>
      <c r="C37" s="45">
        <f>N10</f>
        <v>0</v>
      </c>
      <c r="D37" s="45">
        <f>O10</f>
        <v>0</v>
      </c>
      <c r="E37" s="45">
        <f>P10</f>
        <v>0</v>
      </c>
      <c r="F37" s="217">
        <f>IFERROR(E37/$E$39,0)</f>
        <v>0</v>
      </c>
    </row>
    <row r="38" spans="2:6" ht="15.75" thickBot="1" x14ac:dyDescent="0.3">
      <c r="B38" s="207" t="s">
        <v>83</v>
      </c>
      <c r="C38" s="45">
        <f>N22</f>
        <v>0</v>
      </c>
      <c r="D38" s="45">
        <f>O22</f>
        <v>0</v>
      </c>
      <c r="E38" s="45">
        <f>P22</f>
        <v>0</v>
      </c>
      <c r="F38" s="217">
        <f>IFERROR(E38/$E$39,0)</f>
        <v>0</v>
      </c>
    </row>
    <row r="39" spans="2:6" ht="15.75" thickBot="1" x14ac:dyDescent="0.3">
      <c r="B39" s="214" t="s">
        <v>10</v>
      </c>
      <c r="C39" s="218">
        <f>SUM(C35:C38)</f>
        <v>0</v>
      </c>
      <c r="D39" s="218">
        <f>SUM(D35:D38)</f>
        <v>1.74356</v>
      </c>
      <c r="E39" s="218">
        <f>SUM(E35:E38)</f>
        <v>-1.74356</v>
      </c>
      <c r="F39" s="219">
        <f>SUM(F35:F38)</f>
        <v>1</v>
      </c>
    </row>
  </sheetData>
  <sheetProtection sheet="1" objects="1" scenarios="1"/>
  <mergeCells count="6">
    <mergeCell ref="B24:H24"/>
    <mergeCell ref="B33:F33"/>
    <mergeCell ref="B2:H2"/>
    <mergeCell ref="J2:P2"/>
    <mergeCell ref="B12:H12"/>
    <mergeCell ref="J12:P12"/>
  </mergeCells>
  <pageMargins left="0.511811024" right="0.511811024" top="0.78740157499999996" bottom="0.78740157499999996" header="0.31496062000000002" footer="0.31496062000000002"/>
  <ignoredErrors>
    <ignoredError sqref="C4:H9 J4:P12 C14:H21 J14:P21" unlockedFormula="1"/>
  </ignoredErrors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120429-019A-4AA1-A620-E26047DB7B30}">
  <sheetPr codeName="Sheet8">
    <tabColor theme="9" tint="0.59999389629810485"/>
  </sheetPr>
  <dimension ref="B1:Y46"/>
  <sheetViews>
    <sheetView showGridLines="0" workbookViewId="0">
      <selection activeCell="E16" sqref="E16"/>
    </sheetView>
  </sheetViews>
  <sheetFormatPr defaultRowHeight="15" x14ac:dyDescent="0.25"/>
  <cols>
    <col min="1" max="1" width="2.140625" customWidth="1"/>
    <col min="2" max="2" width="10.140625" bestFit="1" customWidth="1"/>
    <col min="3" max="3" width="10.5703125" bestFit="1" customWidth="1"/>
    <col min="4" max="4" width="11.5703125" bestFit="1" customWidth="1"/>
    <col min="5" max="5" width="16.5703125" style="1" bestFit="1" customWidth="1"/>
    <col min="6" max="6" width="15.85546875" bestFit="1" customWidth="1"/>
    <col min="7" max="7" width="2.140625" customWidth="1"/>
    <col min="8" max="8" width="10.140625" bestFit="1" customWidth="1"/>
    <col min="9" max="10" width="10.5703125" bestFit="1" customWidth="1"/>
    <col min="11" max="11" width="16.5703125" style="1" bestFit="1" customWidth="1"/>
    <col min="12" max="12" width="15.85546875" bestFit="1" customWidth="1"/>
    <col min="13" max="13" width="1" customWidth="1"/>
    <col min="14" max="14" width="0.7109375" customWidth="1"/>
    <col min="15" max="15" width="10.140625" bestFit="1" customWidth="1"/>
    <col min="16" max="16" width="10.5703125" bestFit="1" customWidth="1"/>
    <col min="17" max="17" width="9.5703125" bestFit="1" customWidth="1"/>
    <col min="18" max="18" width="16.5703125" style="1" bestFit="1" customWidth="1"/>
    <col min="19" max="19" width="15.85546875" bestFit="1" customWidth="1"/>
    <col min="20" max="20" width="2.140625" customWidth="1"/>
    <col min="21" max="21" width="10.140625" bestFit="1" customWidth="1"/>
    <col min="22" max="22" width="10.42578125" bestFit="1" customWidth="1"/>
    <col min="23" max="23" width="10.5703125" bestFit="1" customWidth="1"/>
    <col min="24" max="24" width="16.5703125" style="1" bestFit="1" customWidth="1"/>
    <col min="25" max="25" width="15.85546875" bestFit="1" customWidth="1"/>
  </cols>
  <sheetData>
    <row r="1" spans="2:25" ht="21.75" thickBot="1" x14ac:dyDescent="0.4">
      <c r="B1" s="313" t="s">
        <v>81</v>
      </c>
      <c r="C1" s="314"/>
      <c r="D1" s="314"/>
      <c r="E1" s="314"/>
      <c r="F1" s="314"/>
      <c r="G1" s="314"/>
      <c r="H1" s="314"/>
      <c r="I1" s="314"/>
      <c r="J1" s="314"/>
      <c r="K1" s="314"/>
      <c r="L1" s="314"/>
      <c r="M1" s="314"/>
      <c r="N1" s="314"/>
      <c r="O1" s="314"/>
      <c r="P1" s="314"/>
      <c r="Q1" s="314"/>
      <c r="R1" s="314"/>
      <c r="S1" s="314"/>
      <c r="T1" s="314"/>
      <c r="U1" s="314"/>
      <c r="V1" s="314"/>
      <c r="W1" s="314"/>
      <c r="X1" s="314"/>
      <c r="Y1" s="315"/>
    </row>
    <row r="2" spans="2:25" ht="15.75" thickBot="1" x14ac:dyDescent="0.3">
      <c r="B2" s="309" t="s">
        <v>88</v>
      </c>
      <c r="C2" s="309"/>
      <c r="D2" s="309"/>
      <c r="E2" s="309"/>
      <c r="F2" s="309"/>
      <c r="H2" s="309" t="s">
        <v>89</v>
      </c>
      <c r="I2" s="309"/>
      <c r="J2" s="309"/>
      <c r="K2" s="309"/>
      <c r="L2" s="309"/>
      <c r="O2" s="309" t="s">
        <v>90</v>
      </c>
      <c r="P2" s="309"/>
      <c r="Q2" s="309"/>
      <c r="R2" s="309"/>
      <c r="S2" s="309"/>
      <c r="U2" s="309" t="s">
        <v>91</v>
      </c>
      <c r="V2" s="309"/>
      <c r="W2" s="309"/>
      <c r="X2" s="309"/>
      <c r="Y2" s="309"/>
    </row>
    <row r="3" spans="2:25" ht="15.75" thickBot="1" x14ac:dyDescent="0.3">
      <c r="B3" s="174" t="s">
        <v>34</v>
      </c>
      <c r="C3" s="48" t="s">
        <v>84</v>
      </c>
      <c r="D3" s="145" t="s">
        <v>85</v>
      </c>
      <c r="E3" s="148" t="s">
        <v>86</v>
      </c>
      <c r="F3" s="145" t="s">
        <v>87</v>
      </c>
      <c r="H3" s="174" t="s">
        <v>34</v>
      </c>
      <c r="I3" s="145" t="s">
        <v>85</v>
      </c>
      <c r="J3" s="48" t="s">
        <v>84</v>
      </c>
      <c r="K3" s="148" t="s">
        <v>86</v>
      </c>
      <c r="L3" s="145" t="s">
        <v>87</v>
      </c>
      <c r="O3" s="174" t="s">
        <v>34</v>
      </c>
      <c r="P3" s="48" t="s">
        <v>84</v>
      </c>
      <c r="Q3" s="145" t="s">
        <v>85</v>
      </c>
      <c r="R3" s="148" t="s">
        <v>86</v>
      </c>
      <c r="S3" s="145" t="s">
        <v>87</v>
      </c>
      <c r="U3" s="174" t="s">
        <v>34</v>
      </c>
      <c r="V3" s="145" t="s">
        <v>85</v>
      </c>
      <c r="W3" s="48" t="s">
        <v>84</v>
      </c>
      <c r="X3" s="148" t="s">
        <v>86</v>
      </c>
      <c r="Y3" s="145" t="s">
        <v>87</v>
      </c>
    </row>
    <row r="4" spans="2:25" x14ac:dyDescent="0.25">
      <c r="B4" s="146" t="s">
        <v>0</v>
      </c>
      <c r="C4" s="132">
        <v>10</v>
      </c>
      <c r="D4" s="132">
        <f>C4*'General information'!$O$2</f>
        <v>9949.99</v>
      </c>
      <c r="E4" s="132">
        <f>IFERROR(D4/Houses!O5,0)</f>
        <v>0</v>
      </c>
      <c r="F4" s="132">
        <f>E4/365</f>
        <v>0</v>
      </c>
      <c r="H4" s="146" t="s">
        <v>0</v>
      </c>
      <c r="I4" s="132">
        <v>1500</v>
      </c>
      <c r="J4" s="132">
        <f>IFERROR(I4/'General information'!$O$2,0)</f>
        <v>1.5075392035569886</v>
      </c>
      <c r="K4" s="132">
        <f>IFERROR(I4/Houses!J25,0)</f>
        <v>0</v>
      </c>
      <c r="L4" s="132">
        <f>K4/365</f>
        <v>0</v>
      </c>
      <c r="O4" s="146" t="s">
        <v>0</v>
      </c>
      <c r="P4" s="132">
        <v>10</v>
      </c>
      <c r="Q4" s="132">
        <f>P4*'General information'!$O$2</f>
        <v>9949.99</v>
      </c>
      <c r="R4" s="132">
        <f>IFERROR(Q4/Houses!O15,0)</f>
        <v>0</v>
      </c>
      <c r="S4" s="132">
        <f t="shared" ref="S4:S10" si="0">R4/365</f>
        <v>0</v>
      </c>
      <c r="U4" s="146" t="s">
        <v>0</v>
      </c>
      <c r="V4" s="132">
        <v>1500</v>
      </c>
      <c r="W4" s="132">
        <f>IFERROR(V4/'General information'!$O$2,0)</f>
        <v>1.5075392035569886</v>
      </c>
      <c r="X4" s="132">
        <f>IFERROR(V4/Houses!J35,0)</f>
        <v>0</v>
      </c>
      <c r="Y4" s="132">
        <f>X4/365</f>
        <v>0</v>
      </c>
    </row>
    <row r="5" spans="2:25" x14ac:dyDescent="0.25">
      <c r="B5" s="146" t="s">
        <v>1</v>
      </c>
      <c r="C5" s="132">
        <v>30</v>
      </c>
      <c r="D5" s="132">
        <f>C5*'General information'!$O$2</f>
        <v>29849.97</v>
      </c>
      <c r="E5" s="132">
        <f>IFERROR(D5/Houses!O6,0)</f>
        <v>0</v>
      </c>
      <c r="F5" s="132">
        <f>E5/365</f>
        <v>0</v>
      </c>
      <c r="H5" s="146" t="s">
        <v>1</v>
      </c>
      <c r="I5" s="132">
        <v>3000</v>
      </c>
      <c r="J5" s="132">
        <f>IFERROR(I5/'General information'!$O$2,0)</f>
        <v>3.0150784071139771</v>
      </c>
      <c r="K5" s="132">
        <f>IFERROR(I5/Houses!J26,0)</f>
        <v>0</v>
      </c>
      <c r="L5" s="132">
        <f>K5/365</f>
        <v>0</v>
      </c>
      <c r="O5" s="146" t="s">
        <v>1</v>
      </c>
      <c r="P5" s="132">
        <v>30</v>
      </c>
      <c r="Q5" s="132">
        <f>P5*'General information'!$O$2</f>
        <v>29849.97</v>
      </c>
      <c r="R5" s="132">
        <f>IFERROR(Q5/Houses!O16,0)</f>
        <v>0</v>
      </c>
      <c r="S5" s="132">
        <f t="shared" si="0"/>
        <v>0</v>
      </c>
      <c r="U5" s="146" t="s">
        <v>1</v>
      </c>
      <c r="V5" s="132">
        <v>3000</v>
      </c>
      <c r="W5" s="132">
        <f>IFERROR(V5/'General information'!$O$2,0)</f>
        <v>3.0150784071139771</v>
      </c>
      <c r="X5" s="132">
        <f>IFERROR(V5/Houses!J36,0)</f>
        <v>0</v>
      </c>
      <c r="Y5" s="132">
        <f>X5/365</f>
        <v>0</v>
      </c>
    </row>
    <row r="6" spans="2:25" x14ac:dyDescent="0.25">
      <c r="B6" s="146" t="s">
        <v>2</v>
      </c>
      <c r="C6" s="132">
        <v>80</v>
      </c>
      <c r="D6" s="132">
        <f>C6*'General information'!$O$2</f>
        <v>79599.92</v>
      </c>
      <c r="E6" s="132">
        <f>IFERROR(D6/Houses!O7,0)</f>
        <v>0</v>
      </c>
      <c r="F6" s="132">
        <f>E6/365</f>
        <v>0</v>
      </c>
      <c r="H6" s="146" t="s">
        <v>2</v>
      </c>
      <c r="I6" s="132">
        <f>J6*'General information'!$O$2</f>
        <v>9949.99</v>
      </c>
      <c r="J6" s="132">
        <v>10</v>
      </c>
      <c r="K6" s="132">
        <f>IFERROR(I6/Houses!J27,0)</f>
        <v>0</v>
      </c>
      <c r="L6" s="132">
        <f>K6/365</f>
        <v>0</v>
      </c>
      <c r="O6" s="146" t="s">
        <v>2</v>
      </c>
      <c r="P6" s="132">
        <v>80</v>
      </c>
      <c r="Q6" s="132">
        <f>P6*'General information'!$O$2</f>
        <v>79599.92</v>
      </c>
      <c r="R6" s="132">
        <f>IFERROR(Q6/Houses!O17,0)</f>
        <v>0</v>
      </c>
      <c r="S6" s="132">
        <f t="shared" si="0"/>
        <v>0</v>
      </c>
      <c r="U6" s="146" t="s">
        <v>2</v>
      </c>
      <c r="V6" s="132">
        <f>W6*'General information'!$O$2</f>
        <v>9949.99</v>
      </c>
      <c r="W6" s="132">
        <v>10</v>
      </c>
      <c r="X6" s="132">
        <f>IFERROR(V6/Houses!J37,0)</f>
        <v>0</v>
      </c>
      <c r="Y6" s="132">
        <f>X6/365</f>
        <v>0</v>
      </c>
    </row>
    <row r="7" spans="2:25" x14ac:dyDescent="0.25">
      <c r="B7" s="146" t="s">
        <v>3</v>
      </c>
      <c r="C7" s="132">
        <v>180</v>
      </c>
      <c r="D7" s="132">
        <f>C7*'General information'!$O$2</f>
        <v>179099.82</v>
      </c>
      <c r="E7" s="132">
        <f>IFERROR(D7/Houses!O8,0)</f>
        <v>0</v>
      </c>
      <c r="F7" s="132">
        <f>E7/365</f>
        <v>0</v>
      </c>
      <c r="H7" s="146" t="s">
        <v>3</v>
      </c>
      <c r="I7" s="132">
        <v>8500</v>
      </c>
      <c r="J7" s="132">
        <f>IFERROR(I7/'General information'!$O$2,0)</f>
        <v>8.542722153489601</v>
      </c>
      <c r="K7" s="132">
        <f>IFERROR(I7/Houses!J28,0)</f>
        <v>0</v>
      </c>
      <c r="L7" s="132">
        <f>K7/365</f>
        <v>0</v>
      </c>
      <c r="O7" s="146" t="s">
        <v>3</v>
      </c>
      <c r="P7" s="132">
        <v>180</v>
      </c>
      <c r="Q7" s="132">
        <f>P7*'General information'!$O$2</f>
        <v>179099.82</v>
      </c>
      <c r="R7" s="132">
        <f>IFERROR(Q7/Houses!O18,0)</f>
        <v>0</v>
      </c>
      <c r="S7" s="132">
        <f t="shared" si="0"/>
        <v>0</v>
      </c>
      <c r="U7" s="146" t="s">
        <v>3</v>
      </c>
      <c r="V7" s="132">
        <v>8500</v>
      </c>
      <c r="W7" s="132">
        <f>IFERROR(V7/'General information'!$O$2,0)</f>
        <v>8.542722153489601</v>
      </c>
      <c r="X7" s="132">
        <f>IFERROR(V7/Houses!J38,0)</f>
        <v>0</v>
      </c>
      <c r="Y7" s="132">
        <f>X7/365</f>
        <v>0</v>
      </c>
    </row>
    <row r="8" spans="2:25" x14ac:dyDescent="0.25">
      <c r="B8" s="146" t="s">
        <v>4</v>
      </c>
      <c r="C8" s="132">
        <v>380</v>
      </c>
      <c r="D8" s="132">
        <f>C8*'General information'!$O$2</f>
        <v>378099.62</v>
      </c>
      <c r="E8" s="132">
        <f>IFERROR(D8/Houses!O9,0)</f>
        <v>0</v>
      </c>
      <c r="F8" s="132">
        <f>E8/365</f>
        <v>0</v>
      </c>
      <c r="H8" s="146" t="s">
        <v>4</v>
      </c>
      <c r="I8" s="132">
        <f>J8*'General information'!$O$2</f>
        <v>34824.965000000004</v>
      </c>
      <c r="J8" s="132">
        <v>35</v>
      </c>
      <c r="K8" s="132">
        <f>IFERROR(I8/Houses!J29,0)</f>
        <v>0</v>
      </c>
      <c r="L8" s="132">
        <f>K8/365</f>
        <v>0</v>
      </c>
      <c r="O8" s="146" t="s">
        <v>4</v>
      </c>
      <c r="P8" s="132">
        <v>380</v>
      </c>
      <c r="Q8" s="132">
        <f>P8*'General information'!$O$2</f>
        <v>378099.62</v>
      </c>
      <c r="R8" s="132">
        <f>IFERROR(Q8/Houses!O19,0)</f>
        <v>0</v>
      </c>
      <c r="S8" s="132">
        <f t="shared" si="0"/>
        <v>0</v>
      </c>
      <c r="U8" s="146" t="s">
        <v>4</v>
      </c>
      <c r="V8" s="132">
        <f>W8*'General information'!$O$2</f>
        <v>34824.965000000004</v>
      </c>
      <c r="W8" s="132">
        <v>35</v>
      </c>
      <c r="X8" s="132">
        <f>IFERROR(V8/Houses!J39,0)</f>
        <v>0</v>
      </c>
      <c r="Y8" s="132">
        <f>X8/365</f>
        <v>0</v>
      </c>
    </row>
    <row r="9" spans="2:25" x14ac:dyDescent="0.25">
      <c r="B9" s="146" t="s">
        <v>6</v>
      </c>
      <c r="C9" s="36">
        <v>780</v>
      </c>
      <c r="D9" s="132">
        <f>C9*'General information'!$O$2</f>
        <v>776099.22</v>
      </c>
      <c r="E9" s="132"/>
      <c r="F9" s="132"/>
      <c r="O9" s="146" t="s">
        <v>6</v>
      </c>
      <c r="P9" s="36">
        <v>780</v>
      </c>
      <c r="Q9" s="132">
        <f>P9*'General information'!$O$2</f>
        <v>776099.22</v>
      </c>
      <c r="R9" s="132"/>
      <c r="S9" s="132">
        <f t="shared" si="0"/>
        <v>0</v>
      </c>
    </row>
    <row r="10" spans="2:25" x14ac:dyDescent="0.25">
      <c r="B10" s="146" t="s">
        <v>7</v>
      </c>
      <c r="C10" s="36">
        <v>1230</v>
      </c>
      <c r="D10" s="132">
        <f>C10*'General information'!$O$2</f>
        <v>1223848.77</v>
      </c>
      <c r="E10" s="132"/>
      <c r="F10" s="132"/>
      <c r="O10" s="146" t="s">
        <v>7</v>
      </c>
      <c r="P10" s="36">
        <v>1230</v>
      </c>
      <c r="Q10" s="132">
        <f>P10*'General information'!$O$2</f>
        <v>1223848.77</v>
      </c>
      <c r="R10" s="132"/>
      <c r="S10" s="132">
        <f t="shared" si="0"/>
        <v>0</v>
      </c>
    </row>
    <row r="12" spans="2:25" ht="15.75" thickBot="1" x14ac:dyDescent="0.3"/>
    <row r="13" spans="2:25" ht="21.75" thickBot="1" x14ac:dyDescent="0.4">
      <c r="B13" s="316" t="s">
        <v>96</v>
      </c>
      <c r="C13" s="317"/>
      <c r="D13" s="317"/>
      <c r="E13" s="317"/>
      <c r="F13" s="317"/>
      <c r="G13" s="317"/>
      <c r="H13" s="317"/>
      <c r="I13" s="317"/>
      <c r="J13" s="317"/>
      <c r="K13" s="317"/>
      <c r="L13" s="317"/>
      <c r="M13" s="317"/>
      <c r="N13" s="317"/>
      <c r="O13" s="317"/>
      <c r="P13" s="317"/>
      <c r="Q13" s="317"/>
      <c r="R13" s="317"/>
      <c r="S13" s="317"/>
      <c r="T13" s="317"/>
      <c r="U13" s="317"/>
      <c r="V13" s="317"/>
      <c r="W13" s="317"/>
      <c r="X13" s="317"/>
      <c r="Y13" s="318"/>
    </row>
    <row r="14" spans="2:25" ht="15.75" thickBot="1" x14ac:dyDescent="0.3">
      <c r="B14" s="309" t="s">
        <v>88</v>
      </c>
      <c r="C14" s="309"/>
      <c r="D14" s="309"/>
      <c r="E14" s="309"/>
      <c r="F14" s="309"/>
      <c r="H14" s="309" t="s">
        <v>89</v>
      </c>
      <c r="I14" s="309"/>
      <c r="J14" s="309"/>
      <c r="K14" s="309"/>
      <c r="L14" s="309"/>
      <c r="O14" s="309" t="s">
        <v>90</v>
      </c>
      <c r="P14" s="309"/>
      <c r="Q14" s="309"/>
      <c r="R14" s="309"/>
      <c r="S14" s="309"/>
      <c r="U14" s="309" t="s">
        <v>91</v>
      </c>
      <c r="V14" s="309"/>
      <c r="W14" s="309"/>
      <c r="X14" s="309"/>
      <c r="Y14" s="309"/>
    </row>
    <row r="15" spans="2:25" ht="15.75" thickBot="1" x14ac:dyDescent="0.3">
      <c r="B15" s="174" t="s">
        <v>34</v>
      </c>
      <c r="C15" s="48" t="s">
        <v>84</v>
      </c>
      <c r="D15" s="145" t="s">
        <v>85</v>
      </c>
      <c r="E15" s="148" t="s">
        <v>86</v>
      </c>
      <c r="F15" s="145" t="s">
        <v>87</v>
      </c>
      <c r="H15" s="174" t="s">
        <v>34</v>
      </c>
      <c r="I15" s="145" t="s">
        <v>85</v>
      </c>
      <c r="J15" s="48" t="s">
        <v>84</v>
      </c>
      <c r="K15" s="148" t="s">
        <v>86</v>
      </c>
      <c r="L15" s="145" t="s">
        <v>87</v>
      </c>
      <c r="O15" s="174" t="s">
        <v>34</v>
      </c>
      <c r="P15" s="48" t="s">
        <v>84</v>
      </c>
      <c r="Q15" s="145" t="s">
        <v>85</v>
      </c>
      <c r="R15" s="148" t="s">
        <v>86</v>
      </c>
      <c r="S15" s="145" t="s">
        <v>87</v>
      </c>
      <c r="U15" s="174" t="s">
        <v>34</v>
      </c>
      <c r="V15" s="145" t="s">
        <v>85</v>
      </c>
      <c r="W15" s="48" t="s">
        <v>84</v>
      </c>
      <c r="X15" s="148" t="s">
        <v>86</v>
      </c>
      <c r="Y15" s="145" t="s">
        <v>87</v>
      </c>
    </row>
    <row r="16" spans="2:25" x14ac:dyDescent="0.25">
      <c r="B16" s="146" t="s">
        <v>0</v>
      </c>
      <c r="C16" s="132">
        <v>10</v>
      </c>
      <c r="D16" s="132">
        <f>C16*'General information'!$O$2</f>
        <v>9949.99</v>
      </c>
      <c r="E16" s="132">
        <f>IFERROR(D16/(Weapons!N5/Weapons!C5),0)</f>
        <v>0</v>
      </c>
      <c r="F16" s="132">
        <f t="shared" ref="F16:F22" si="1">E16/365</f>
        <v>0</v>
      </c>
      <c r="H16" s="146" t="s">
        <v>0</v>
      </c>
      <c r="I16" s="132">
        <v>1500</v>
      </c>
      <c r="J16" s="132">
        <f>IFERROR(I16/'General information'!$O$2,0)</f>
        <v>1.5075392035569886</v>
      </c>
      <c r="K16" s="132">
        <f>IFERROR(I16/(Weapons!L29/Weapons!C29),0)</f>
        <v>0</v>
      </c>
      <c r="L16" s="132">
        <f>K16/365</f>
        <v>0</v>
      </c>
      <c r="O16" s="146" t="s">
        <v>0</v>
      </c>
      <c r="P16" s="132">
        <v>10</v>
      </c>
      <c r="Q16" s="132">
        <f>P16*'General information'!$O$2</f>
        <v>9949.99</v>
      </c>
      <c r="R16" s="132">
        <f>IFERROR(Q16/(Weapons!N17/Weapons!E17),0)</f>
        <v>0</v>
      </c>
      <c r="S16" s="147">
        <f t="shared" ref="S16:S22" si="2">R16/365</f>
        <v>0</v>
      </c>
      <c r="U16" s="146" t="s">
        <v>0</v>
      </c>
      <c r="V16" s="132">
        <v>1500</v>
      </c>
      <c r="W16" s="132">
        <f>IFERROR(V16/'General information'!$O$2,0)</f>
        <v>1.5075392035569886</v>
      </c>
      <c r="X16" s="132">
        <f>IFERROR(V16/(Weapons!L39/Weapons!C39),0)</f>
        <v>0</v>
      </c>
      <c r="Y16" s="132">
        <f>X16/365</f>
        <v>0</v>
      </c>
    </row>
    <row r="17" spans="2:25" x14ac:dyDescent="0.25">
      <c r="B17" s="146" t="s">
        <v>1</v>
      </c>
      <c r="C17" s="132">
        <v>30</v>
      </c>
      <c r="D17" s="132">
        <f>C17*'General information'!$O$2</f>
        <v>29849.97</v>
      </c>
      <c r="E17" s="132">
        <f>IFERROR(D17/(Weapons!N6/Weapons!C6),0)</f>
        <v>0</v>
      </c>
      <c r="F17" s="132">
        <f t="shared" si="1"/>
        <v>0</v>
      </c>
      <c r="H17" s="146" t="s">
        <v>1</v>
      </c>
      <c r="I17" s="132">
        <v>3000</v>
      </c>
      <c r="J17" s="132">
        <f>IFERROR(I17/'General information'!$O$2,0)</f>
        <v>3.0150784071139771</v>
      </c>
      <c r="K17" s="132">
        <f>IFERROR(I17/(Weapons!L30/Weapons!C30),0)</f>
        <v>0</v>
      </c>
      <c r="L17" s="132">
        <f>K17/365</f>
        <v>0</v>
      </c>
      <c r="O17" s="146" t="s">
        <v>1</v>
      </c>
      <c r="P17" s="132">
        <v>30</v>
      </c>
      <c r="Q17" s="132">
        <f>P17*'General information'!$O$2</f>
        <v>29849.97</v>
      </c>
      <c r="R17" s="132">
        <f>IFERROR(Q17/(Weapons!N18/Weapons!E18),0)</f>
        <v>0</v>
      </c>
      <c r="S17" s="132">
        <f t="shared" si="2"/>
        <v>0</v>
      </c>
      <c r="U17" s="146" t="s">
        <v>1</v>
      </c>
      <c r="V17" s="132">
        <v>3000</v>
      </c>
      <c r="W17" s="132">
        <f>IFERROR(V17/'General information'!$O$2,0)</f>
        <v>3.0150784071139771</v>
      </c>
      <c r="X17" s="132">
        <f>IFERROR(V17/(Weapons!L40/Weapons!C40),0)</f>
        <v>0</v>
      </c>
      <c r="Y17" s="132">
        <f>X17/365</f>
        <v>0</v>
      </c>
    </row>
    <row r="18" spans="2:25" x14ac:dyDescent="0.25">
      <c r="B18" s="146" t="s">
        <v>2</v>
      </c>
      <c r="C18" s="132">
        <v>80</v>
      </c>
      <c r="D18" s="132">
        <f>C18*'General information'!$O$2</f>
        <v>79599.92</v>
      </c>
      <c r="E18" s="132">
        <f>IFERROR(D18/(Weapons!N7/Weapons!C7),0)</f>
        <v>0</v>
      </c>
      <c r="F18" s="132">
        <f t="shared" si="1"/>
        <v>0</v>
      </c>
      <c r="H18" s="146" t="s">
        <v>2</v>
      </c>
      <c r="I18" s="132">
        <f>J18*'General information'!O2</f>
        <v>9949.99</v>
      </c>
      <c r="J18" s="132">
        <v>10</v>
      </c>
      <c r="K18" s="132">
        <f>IFERROR(I18/(Weapons!L31/Weapons!C31),0)</f>
        <v>0</v>
      </c>
      <c r="L18" s="132">
        <f>K18/365</f>
        <v>0</v>
      </c>
      <c r="O18" s="146" t="s">
        <v>2</v>
      </c>
      <c r="P18" s="132">
        <v>80</v>
      </c>
      <c r="Q18" s="132">
        <f>P18*'General information'!$O$2</f>
        <v>79599.92</v>
      </c>
      <c r="R18" s="132">
        <f>IFERROR(Q18/(Weapons!N19/Weapons!E19),0)</f>
        <v>0</v>
      </c>
      <c r="S18" s="132">
        <f t="shared" si="2"/>
        <v>0</v>
      </c>
      <c r="U18" s="146" t="s">
        <v>2</v>
      </c>
      <c r="V18" s="132">
        <f>W18*'General information'!$O$2</f>
        <v>9949.99</v>
      </c>
      <c r="W18" s="132">
        <v>10</v>
      </c>
      <c r="X18" s="132">
        <f>IFERROR(V18/(Weapons!L41/Weapons!C41),0)</f>
        <v>0</v>
      </c>
      <c r="Y18" s="132">
        <f>X18/365</f>
        <v>0</v>
      </c>
    </row>
    <row r="19" spans="2:25" x14ac:dyDescent="0.25">
      <c r="B19" s="146" t="s">
        <v>3</v>
      </c>
      <c r="C19" s="132">
        <v>180</v>
      </c>
      <c r="D19" s="132">
        <f>C19*'General information'!$O$2</f>
        <v>179099.82</v>
      </c>
      <c r="E19" s="132">
        <f>IFERROR(D19/(Weapons!N8/Weapons!C8),0)</f>
        <v>0</v>
      </c>
      <c r="F19" s="132">
        <f t="shared" si="1"/>
        <v>0</v>
      </c>
      <c r="H19" s="146" t="s">
        <v>3</v>
      </c>
      <c r="I19" s="132">
        <v>8500</v>
      </c>
      <c r="J19" s="132">
        <f>IFERROR(I19/'General information'!$O$2,0)</f>
        <v>8.542722153489601</v>
      </c>
      <c r="K19" s="132">
        <f>IFERROR(I19/(Weapons!L32/Weapons!C32),0)</f>
        <v>0</v>
      </c>
      <c r="L19" s="132">
        <f>K19/365</f>
        <v>0</v>
      </c>
      <c r="O19" s="146" t="s">
        <v>3</v>
      </c>
      <c r="P19" s="132">
        <v>180</v>
      </c>
      <c r="Q19" s="132">
        <f>P19*'General information'!$O$2</f>
        <v>179099.82</v>
      </c>
      <c r="R19" s="132">
        <f>IFERROR(Q19/(Weapons!N20/Weapons!E20),0)</f>
        <v>0</v>
      </c>
      <c r="S19" s="132">
        <f t="shared" si="2"/>
        <v>0</v>
      </c>
      <c r="U19" s="146" t="s">
        <v>3</v>
      </c>
      <c r="V19" s="132">
        <v>8500</v>
      </c>
      <c r="W19" s="132">
        <f>IFERROR(V19/'General information'!$O$2,0)</f>
        <v>8.542722153489601</v>
      </c>
      <c r="X19" s="132">
        <f>IFERROR(V19/(Weapons!L42/Weapons!C42),0)</f>
        <v>0</v>
      </c>
      <c r="Y19" s="132">
        <f>X19/365</f>
        <v>0</v>
      </c>
    </row>
    <row r="20" spans="2:25" x14ac:dyDescent="0.25">
      <c r="B20" s="146" t="s">
        <v>4</v>
      </c>
      <c r="C20" s="132">
        <v>380</v>
      </c>
      <c r="D20" s="132">
        <f>C20*'General information'!$O$2</f>
        <v>378099.62</v>
      </c>
      <c r="E20" s="132">
        <f>IFERROR(D20/(Weapons!N9/Weapons!C9),0)</f>
        <v>0</v>
      </c>
      <c r="F20" s="132">
        <f t="shared" si="1"/>
        <v>0</v>
      </c>
      <c r="H20" s="146" t="s">
        <v>4</v>
      </c>
      <c r="I20" s="132">
        <f>J20*'General information'!O2</f>
        <v>34824.965000000004</v>
      </c>
      <c r="J20" s="132">
        <v>35</v>
      </c>
      <c r="K20" s="132">
        <f>IFERROR(I20/(Weapons!L33/Weapons!C33),0)</f>
        <v>0</v>
      </c>
      <c r="L20" s="132">
        <f>K20/365</f>
        <v>0</v>
      </c>
      <c r="O20" s="146" t="s">
        <v>4</v>
      </c>
      <c r="P20" s="132">
        <v>380</v>
      </c>
      <c r="Q20" s="132">
        <f>P20*'General information'!$O$2</f>
        <v>378099.62</v>
      </c>
      <c r="R20" s="132">
        <f>IFERROR(Q20/(Weapons!N21/Weapons!E21),0)</f>
        <v>0</v>
      </c>
      <c r="S20" s="132">
        <f t="shared" si="2"/>
        <v>0</v>
      </c>
      <c r="U20" s="146" t="s">
        <v>4</v>
      </c>
      <c r="V20" s="132">
        <f>W20*'General information'!$O$2</f>
        <v>34824.965000000004</v>
      </c>
      <c r="W20" s="132">
        <v>35</v>
      </c>
      <c r="X20" s="132">
        <f>IFERROR(V20/(Weapons!L43/Weapons!C43),0)</f>
        <v>0</v>
      </c>
      <c r="Y20" s="132">
        <f>X20/365</f>
        <v>0</v>
      </c>
    </row>
    <row r="21" spans="2:25" x14ac:dyDescent="0.25">
      <c r="B21" s="146" t="s">
        <v>6</v>
      </c>
      <c r="C21" s="36">
        <v>780</v>
      </c>
      <c r="D21" s="132">
        <f>C21*'General information'!$O$2</f>
        <v>776099.22</v>
      </c>
      <c r="E21" s="132">
        <f>IFERROR(D21/(Weapons!N10/Weapons!C10),0)</f>
        <v>0</v>
      </c>
      <c r="F21" s="132">
        <f t="shared" si="1"/>
        <v>0</v>
      </c>
      <c r="O21" s="146" t="s">
        <v>6</v>
      </c>
      <c r="P21" s="36">
        <v>780</v>
      </c>
      <c r="Q21" s="132">
        <f>P21*'General information'!$O$2</f>
        <v>776099.22</v>
      </c>
      <c r="R21" s="132">
        <f>IFERROR(Q21/(Weapons!N22/Weapons!E22),0)</f>
        <v>0</v>
      </c>
      <c r="S21" s="132">
        <f t="shared" si="2"/>
        <v>0</v>
      </c>
    </row>
    <row r="22" spans="2:25" x14ac:dyDescent="0.25">
      <c r="B22" s="146" t="s">
        <v>7</v>
      </c>
      <c r="C22" s="36">
        <v>1230</v>
      </c>
      <c r="D22" s="132">
        <f>C22*'General information'!$O$2</f>
        <v>1223848.77</v>
      </c>
      <c r="E22" s="132">
        <f>IFERROR(D22/(Weapons!N11/Weapons!C11),0)</f>
        <v>0</v>
      </c>
      <c r="F22" s="132">
        <f t="shared" si="1"/>
        <v>0</v>
      </c>
      <c r="O22" s="146" t="s">
        <v>7</v>
      </c>
      <c r="P22" s="36">
        <v>1230</v>
      </c>
      <c r="Q22" s="132">
        <f>P22*'General information'!$O$2</f>
        <v>1223848.77</v>
      </c>
      <c r="R22" s="132">
        <f>IFERROR(Q22/(Weapons!N23/Weapons!E23),0)</f>
        <v>0</v>
      </c>
      <c r="S22" s="132">
        <f t="shared" si="2"/>
        <v>0</v>
      </c>
    </row>
    <row r="24" spans="2:25" ht="15.75" thickBot="1" x14ac:dyDescent="0.3"/>
    <row r="25" spans="2:25" ht="21.75" thickBot="1" x14ac:dyDescent="0.4">
      <c r="B25" s="310" t="s">
        <v>83</v>
      </c>
      <c r="C25" s="311"/>
      <c r="D25" s="311"/>
      <c r="E25" s="311"/>
      <c r="F25" s="311"/>
      <c r="G25" s="311"/>
      <c r="H25" s="311"/>
      <c r="I25" s="311"/>
      <c r="J25" s="311"/>
      <c r="K25" s="311"/>
      <c r="L25" s="311"/>
      <c r="M25" s="311"/>
      <c r="N25" s="311"/>
      <c r="O25" s="311"/>
      <c r="P25" s="311"/>
      <c r="Q25" s="311"/>
      <c r="R25" s="311"/>
      <c r="S25" s="311"/>
      <c r="T25" s="311"/>
      <c r="U25" s="311"/>
      <c r="V25" s="311"/>
      <c r="W25" s="311"/>
      <c r="X25" s="311"/>
      <c r="Y25" s="312"/>
    </row>
    <row r="26" spans="2:25" ht="15.75" thickBot="1" x14ac:dyDescent="0.3">
      <c r="B26" s="309" t="s">
        <v>88</v>
      </c>
      <c r="C26" s="309"/>
      <c r="D26" s="309"/>
      <c r="E26" s="309"/>
      <c r="F26" s="309"/>
      <c r="H26" s="309" t="s">
        <v>89</v>
      </c>
      <c r="I26" s="309"/>
      <c r="J26" s="309"/>
      <c r="K26" s="309"/>
      <c r="L26" s="309"/>
      <c r="O26" s="309" t="s">
        <v>90</v>
      </c>
      <c r="P26" s="309"/>
      <c r="Q26" s="309"/>
      <c r="R26" s="309"/>
      <c r="S26" s="309"/>
      <c r="U26" s="309" t="s">
        <v>91</v>
      </c>
      <c r="V26" s="309"/>
      <c r="W26" s="309"/>
      <c r="X26" s="309"/>
      <c r="Y26" s="309"/>
    </row>
    <row r="27" spans="2:25" ht="15.75" thickBot="1" x14ac:dyDescent="0.3">
      <c r="B27" s="174" t="s">
        <v>34</v>
      </c>
      <c r="C27" s="48" t="s">
        <v>84</v>
      </c>
      <c r="D27" s="145" t="s">
        <v>85</v>
      </c>
      <c r="E27" s="148" t="s">
        <v>86</v>
      </c>
      <c r="F27" s="145" t="s">
        <v>87</v>
      </c>
      <c r="H27" s="174" t="s">
        <v>34</v>
      </c>
      <c r="I27" s="145" t="s">
        <v>85</v>
      </c>
      <c r="J27" s="48" t="s">
        <v>84</v>
      </c>
      <c r="K27" s="148" t="s">
        <v>86</v>
      </c>
      <c r="L27" s="145" t="s">
        <v>87</v>
      </c>
      <c r="O27" s="174" t="s">
        <v>34</v>
      </c>
      <c r="P27" s="48" t="s">
        <v>84</v>
      </c>
      <c r="Q27" s="145" t="s">
        <v>85</v>
      </c>
      <c r="R27" s="148" t="s">
        <v>86</v>
      </c>
      <c r="S27" s="145" t="s">
        <v>87</v>
      </c>
      <c r="U27" s="174" t="s">
        <v>34</v>
      </c>
      <c r="V27" s="145" t="s">
        <v>85</v>
      </c>
      <c r="W27" s="48" t="s">
        <v>84</v>
      </c>
      <c r="X27" s="148" t="s">
        <v>86</v>
      </c>
      <c r="Y27" s="145" t="s">
        <v>87</v>
      </c>
    </row>
    <row r="28" spans="2:25" x14ac:dyDescent="0.25">
      <c r="B28" s="146" t="s">
        <v>0</v>
      </c>
      <c r="C28" s="132">
        <v>10</v>
      </c>
      <c r="D28" s="132">
        <f>C28*'General information'!$O$2</f>
        <v>9949.99</v>
      </c>
      <c r="E28" s="147">
        <f>IFERROR(D28/(Food!N5/Food!C5),0)</f>
        <v>0</v>
      </c>
      <c r="F28" s="147">
        <f t="shared" ref="F28:F34" si="3">E28/365</f>
        <v>0</v>
      </c>
      <c r="H28" s="146" t="s">
        <v>0</v>
      </c>
      <c r="I28" s="132">
        <v>1500</v>
      </c>
      <c r="J28" s="132">
        <f>IFERROR(I28/'General information'!$O$2,0)</f>
        <v>1.5075392035569886</v>
      </c>
      <c r="K28" s="132">
        <f>IFERROR(I28/(Food!L29/Food!C29),0)</f>
        <v>0</v>
      </c>
      <c r="L28" s="132">
        <f>K28/365</f>
        <v>0</v>
      </c>
      <c r="O28" s="146" t="s">
        <v>0</v>
      </c>
      <c r="P28" s="132">
        <v>10</v>
      </c>
      <c r="Q28" s="132">
        <f>P28*'General information'!$O$2</f>
        <v>9949.99</v>
      </c>
      <c r="R28" s="147">
        <f>IFERROR(Q28/(Food!N17/Food!C17),0)</f>
        <v>0</v>
      </c>
      <c r="S28" s="147">
        <f t="shared" ref="S28:S34" si="4">R28/365</f>
        <v>0</v>
      </c>
      <c r="U28" s="146" t="s">
        <v>0</v>
      </c>
      <c r="V28" s="132">
        <v>1500</v>
      </c>
      <c r="W28" s="132">
        <f>IFERROR(V28/'General information'!$O$2,0)</f>
        <v>1.5075392035569886</v>
      </c>
      <c r="X28" s="132">
        <f>IFERROR(V28/(Food!L39/Food!C39),0)</f>
        <v>0</v>
      </c>
      <c r="Y28" s="132">
        <f>X28/365</f>
        <v>0</v>
      </c>
    </row>
    <row r="29" spans="2:25" x14ac:dyDescent="0.25">
      <c r="B29" s="146" t="s">
        <v>1</v>
      </c>
      <c r="C29" s="132">
        <v>30</v>
      </c>
      <c r="D29" s="132">
        <f>C29*'General information'!$O$2</f>
        <v>29849.97</v>
      </c>
      <c r="E29" s="147">
        <f>IFERROR(D29/(Food!N6/Food!C6),0)</f>
        <v>0</v>
      </c>
      <c r="F29" s="132">
        <f t="shared" si="3"/>
        <v>0</v>
      </c>
      <c r="H29" s="146" t="s">
        <v>1</v>
      </c>
      <c r="I29" s="132">
        <v>3000</v>
      </c>
      <c r="J29" s="132">
        <f>IFERROR(I29/'General information'!$O$2,0)</f>
        <v>3.0150784071139771</v>
      </c>
      <c r="K29" s="132">
        <f>IFERROR(I29/(Food!L30/Food!C30),0)</f>
        <v>0</v>
      </c>
      <c r="L29" s="132">
        <f>K29/365</f>
        <v>0</v>
      </c>
      <c r="O29" s="146" t="s">
        <v>1</v>
      </c>
      <c r="P29" s="132">
        <v>30</v>
      </c>
      <c r="Q29" s="132">
        <f>P29*'General information'!$O$2</f>
        <v>29849.97</v>
      </c>
      <c r="R29" s="147">
        <f>IFERROR(Q29/(Food!N18/Food!C18),0)</f>
        <v>0</v>
      </c>
      <c r="S29" s="132">
        <f t="shared" si="4"/>
        <v>0</v>
      </c>
      <c r="U29" s="146" t="s">
        <v>1</v>
      </c>
      <c r="V29" s="132">
        <v>3000</v>
      </c>
      <c r="W29" s="132">
        <f>IFERROR(V29/'General information'!$O$2,0)</f>
        <v>3.0150784071139771</v>
      </c>
      <c r="X29" s="132">
        <f>IFERROR(V29/(Food!L40/Food!C40),0)</f>
        <v>0</v>
      </c>
      <c r="Y29" s="132">
        <f>X29/365</f>
        <v>0</v>
      </c>
    </row>
    <row r="30" spans="2:25" x14ac:dyDescent="0.25">
      <c r="B30" s="146" t="s">
        <v>2</v>
      </c>
      <c r="C30" s="132">
        <v>80</v>
      </c>
      <c r="D30" s="132">
        <f>C30*'General information'!$O$2</f>
        <v>79599.92</v>
      </c>
      <c r="E30" s="147">
        <f>IFERROR(D30/(Food!N7/Food!C7),0)</f>
        <v>0</v>
      </c>
      <c r="F30" s="132">
        <f t="shared" si="3"/>
        <v>0</v>
      </c>
      <c r="H30" s="146" t="s">
        <v>2</v>
      </c>
      <c r="I30" s="132">
        <f>J30*'General information'!$O$2</f>
        <v>9949.99</v>
      </c>
      <c r="J30" s="132">
        <v>10</v>
      </c>
      <c r="K30" s="132">
        <f>IFERROR(I30/(Food!L31/Food!C31),0)</f>
        <v>0</v>
      </c>
      <c r="L30" s="132">
        <f>K30/365</f>
        <v>0</v>
      </c>
      <c r="O30" s="146" t="s">
        <v>2</v>
      </c>
      <c r="P30" s="132">
        <v>80</v>
      </c>
      <c r="Q30" s="132">
        <f>P30*'General information'!$O$2</f>
        <v>79599.92</v>
      </c>
      <c r="R30" s="147">
        <f>IFERROR(Q30/(Food!N19/Food!C19),0)</f>
        <v>0</v>
      </c>
      <c r="S30" s="132">
        <f t="shared" si="4"/>
        <v>0</v>
      </c>
      <c r="U30" s="146" t="s">
        <v>2</v>
      </c>
      <c r="V30" s="132">
        <f>W30*'General information'!$O$2</f>
        <v>9949.99</v>
      </c>
      <c r="W30" s="132">
        <v>10</v>
      </c>
      <c r="X30" s="132">
        <f>IFERROR(V30/(Food!L41/Food!C41),0)</f>
        <v>0</v>
      </c>
      <c r="Y30" s="132">
        <f>X30/365</f>
        <v>0</v>
      </c>
    </row>
    <row r="31" spans="2:25" x14ac:dyDescent="0.25">
      <c r="B31" s="146" t="s">
        <v>3</v>
      </c>
      <c r="C31" s="132">
        <v>180</v>
      </c>
      <c r="D31" s="132">
        <f>C31*'General information'!$O$2</f>
        <v>179099.82</v>
      </c>
      <c r="E31" s="147">
        <f>IFERROR(D31/(Food!N8/Food!C8),0)</f>
        <v>0</v>
      </c>
      <c r="F31" s="132">
        <f t="shared" si="3"/>
        <v>0</v>
      </c>
      <c r="H31" s="146" t="s">
        <v>3</v>
      </c>
      <c r="I31" s="132">
        <v>8500</v>
      </c>
      <c r="J31" s="132">
        <f>IFERROR(I31/'General information'!$O$2,0)</f>
        <v>8.542722153489601</v>
      </c>
      <c r="K31" s="132">
        <f>IFERROR(I31/(Food!L32/Food!C32),0)</f>
        <v>0</v>
      </c>
      <c r="L31" s="132">
        <f>K31/365</f>
        <v>0</v>
      </c>
      <c r="O31" s="146" t="s">
        <v>3</v>
      </c>
      <c r="P31" s="132">
        <v>180</v>
      </c>
      <c r="Q31" s="132">
        <f>P31*'General information'!$O$2</f>
        <v>179099.82</v>
      </c>
      <c r="R31" s="147">
        <f>IFERROR(Q31/(Food!N20/Food!C20),0)</f>
        <v>0</v>
      </c>
      <c r="S31" s="132">
        <f t="shared" si="4"/>
        <v>0</v>
      </c>
      <c r="U31" s="146" t="s">
        <v>3</v>
      </c>
      <c r="V31" s="132">
        <v>8500</v>
      </c>
      <c r="W31" s="132">
        <f>IFERROR(V31/'General information'!$O$2,0)</f>
        <v>8.542722153489601</v>
      </c>
      <c r="X31" s="132">
        <f>IFERROR(V31/(Food!L42/Food!C42),0)</f>
        <v>0</v>
      </c>
      <c r="Y31" s="132">
        <f>X31/365</f>
        <v>0</v>
      </c>
    </row>
    <row r="32" spans="2:25" x14ac:dyDescent="0.25">
      <c r="B32" s="146" t="s">
        <v>4</v>
      </c>
      <c r="C32" s="132">
        <v>380</v>
      </c>
      <c r="D32" s="132">
        <f>C32*'General information'!$O$2</f>
        <v>378099.62</v>
      </c>
      <c r="E32" s="147">
        <f>IFERROR(D32/(Food!N9/Food!C9),0)</f>
        <v>0</v>
      </c>
      <c r="F32" s="132">
        <f t="shared" si="3"/>
        <v>0</v>
      </c>
      <c r="H32" s="146" t="s">
        <v>4</v>
      </c>
      <c r="I32" s="132">
        <f>J32*'General information'!$O$2</f>
        <v>34824.965000000004</v>
      </c>
      <c r="J32" s="132">
        <v>35</v>
      </c>
      <c r="K32" s="132">
        <f>IFERROR(I32/(Food!L33/Food!C33),0)</f>
        <v>0</v>
      </c>
      <c r="L32" s="132">
        <f>K32/365</f>
        <v>0</v>
      </c>
      <c r="O32" s="146" t="s">
        <v>4</v>
      </c>
      <c r="P32" s="132">
        <v>380</v>
      </c>
      <c r="Q32" s="132">
        <f>P32*'General information'!$O$2</f>
        <v>378099.62</v>
      </c>
      <c r="R32" s="147">
        <f>IFERROR(Q32/(Food!N21/Food!C21),0)</f>
        <v>0</v>
      </c>
      <c r="S32" s="132">
        <f t="shared" si="4"/>
        <v>0</v>
      </c>
      <c r="U32" s="146" t="s">
        <v>4</v>
      </c>
      <c r="V32" s="132">
        <f>W32*'General information'!$O$2</f>
        <v>34824.965000000004</v>
      </c>
      <c r="W32" s="132">
        <v>35</v>
      </c>
      <c r="X32" s="132">
        <f>IFERROR(V32/(Food!L43/Food!C43),0)</f>
        <v>0</v>
      </c>
      <c r="Y32" s="132">
        <f>X32/365</f>
        <v>0</v>
      </c>
    </row>
    <row r="33" spans="2:25" x14ac:dyDescent="0.25">
      <c r="B33" s="146" t="s">
        <v>6</v>
      </c>
      <c r="C33" s="36">
        <v>780</v>
      </c>
      <c r="D33" s="132">
        <f>C33*'General information'!$O$2</f>
        <v>776099.22</v>
      </c>
      <c r="E33" s="147">
        <f>IFERROR(D33/(Food!N10/Food!C10),0)</f>
        <v>0</v>
      </c>
      <c r="F33" s="132">
        <f t="shared" si="3"/>
        <v>0</v>
      </c>
      <c r="O33" s="146" t="s">
        <v>6</v>
      </c>
      <c r="P33" s="36">
        <v>780</v>
      </c>
      <c r="Q33" s="132">
        <f>P33*'General information'!$O$2</f>
        <v>776099.22</v>
      </c>
      <c r="R33" s="147">
        <f>IFERROR(Q33/(Food!N22/Food!C22),0)</f>
        <v>0</v>
      </c>
      <c r="S33" s="132">
        <f t="shared" si="4"/>
        <v>0</v>
      </c>
    </row>
    <row r="34" spans="2:25" x14ac:dyDescent="0.25">
      <c r="B34" s="146" t="s">
        <v>7</v>
      </c>
      <c r="C34" s="36">
        <v>1230</v>
      </c>
      <c r="D34" s="132">
        <f>C34*'General information'!$O$2</f>
        <v>1223848.77</v>
      </c>
      <c r="E34" s="147">
        <f>IFERROR(D34/(Food!N11/Food!C11),0)</f>
        <v>0</v>
      </c>
      <c r="F34" s="132">
        <f t="shared" si="3"/>
        <v>0</v>
      </c>
      <c r="O34" s="146" t="s">
        <v>7</v>
      </c>
      <c r="P34" s="36">
        <v>1230</v>
      </c>
      <c r="Q34" s="132">
        <f>P34*'General information'!$O$2</f>
        <v>1223848.77</v>
      </c>
      <c r="R34" s="147">
        <f>IFERROR(Q34/(Food!N23/Food!C23),0)</f>
        <v>0</v>
      </c>
      <c r="S34" s="132">
        <f t="shared" si="4"/>
        <v>0</v>
      </c>
    </row>
    <row r="36" spans="2:25" ht="15.75" thickBot="1" x14ac:dyDescent="0.3"/>
    <row r="37" spans="2:25" ht="21.75" thickBot="1" x14ac:dyDescent="0.4">
      <c r="B37" s="306" t="s">
        <v>82</v>
      </c>
      <c r="C37" s="307"/>
      <c r="D37" s="307"/>
      <c r="E37" s="307"/>
      <c r="F37" s="307"/>
      <c r="G37" s="307"/>
      <c r="H37" s="307"/>
      <c r="I37" s="307"/>
      <c r="J37" s="307"/>
      <c r="K37" s="307"/>
      <c r="L37" s="307"/>
      <c r="M37" s="307"/>
      <c r="N37" s="307"/>
      <c r="O37" s="307"/>
      <c r="P37" s="307"/>
      <c r="Q37" s="307"/>
      <c r="R37" s="307"/>
      <c r="S37" s="307"/>
      <c r="T37" s="307"/>
      <c r="U37" s="307"/>
      <c r="V37" s="307"/>
      <c r="W37" s="307"/>
      <c r="X37" s="307"/>
      <c r="Y37" s="308"/>
    </row>
    <row r="38" spans="2:25" ht="15.75" thickBot="1" x14ac:dyDescent="0.3">
      <c r="B38" s="309" t="s">
        <v>88</v>
      </c>
      <c r="C38" s="309"/>
      <c r="D38" s="309"/>
      <c r="E38" s="309"/>
      <c r="F38" s="309"/>
      <c r="H38" s="309" t="s">
        <v>89</v>
      </c>
      <c r="I38" s="309"/>
      <c r="J38" s="309"/>
      <c r="K38" s="309"/>
      <c r="L38" s="309"/>
      <c r="O38" s="309" t="s">
        <v>90</v>
      </c>
      <c r="P38" s="309"/>
      <c r="Q38" s="309"/>
      <c r="R38" s="309"/>
      <c r="S38" s="309"/>
      <c r="U38" s="309" t="s">
        <v>91</v>
      </c>
      <c r="V38" s="309"/>
      <c r="W38" s="309"/>
      <c r="X38" s="309"/>
      <c r="Y38" s="309"/>
    </row>
    <row r="39" spans="2:25" ht="15.75" thickBot="1" x14ac:dyDescent="0.3">
      <c r="B39" s="174" t="s">
        <v>34</v>
      </c>
      <c r="C39" s="48" t="s">
        <v>84</v>
      </c>
      <c r="D39" s="145" t="s">
        <v>85</v>
      </c>
      <c r="E39" s="148" t="s">
        <v>86</v>
      </c>
      <c r="F39" s="145" t="s">
        <v>87</v>
      </c>
      <c r="H39" s="174" t="s">
        <v>34</v>
      </c>
      <c r="I39" s="145" t="s">
        <v>85</v>
      </c>
      <c r="J39" s="48" t="s">
        <v>84</v>
      </c>
      <c r="K39" s="148" t="s">
        <v>86</v>
      </c>
      <c r="L39" s="145" t="s">
        <v>87</v>
      </c>
      <c r="O39" s="174" t="s">
        <v>34</v>
      </c>
      <c r="P39" s="48" t="s">
        <v>84</v>
      </c>
      <c r="Q39" s="145" t="s">
        <v>85</v>
      </c>
      <c r="R39" s="148" t="s">
        <v>86</v>
      </c>
      <c r="S39" s="145" t="s">
        <v>87</v>
      </c>
      <c r="U39" s="174" t="s">
        <v>34</v>
      </c>
      <c r="V39" s="145" t="s">
        <v>85</v>
      </c>
      <c r="W39" s="48" t="s">
        <v>84</v>
      </c>
      <c r="X39" s="148" t="s">
        <v>86</v>
      </c>
      <c r="Y39" s="145" t="s">
        <v>87</v>
      </c>
    </row>
    <row r="40" spans="2:25" x14ac:dyDescent="0.25">
      <c r="B40" s="146" t="s">
        <v>0</v>
      </c>
      <c r="C40" s="132">
        <v>10</v>
      </c>
      <c r="D40" s="132">
        <f>C40*'General information'!$O$2</f>
        <v>9949.99</v>
      </c>
      <c r="E40" s="147">
        <f>IFERROR(D40/Airplanes!L5,0)</f>
        <v>0</v>
      </c>
      <c r="F40" s="147">
        <f t="shared" ref="F40:F46" si="5">E40/365</f>
        <v>0</v>
      </c>
      <c r="H40" s="146" t="s">
        <v>0</v>
      </c>
      <c r="I40" s="132">
        <v>1500</v>
      </c>
      <c r="J40" s="132">
        <f>IFERROR(I40/'General information'!$O$2,0)</f>
        <v>1.5075392035569886</v>
      </c>
      <c r="K40" s="132">
        <f>IFERROR(I40/Airplanes!I25,0)</f>
        <v>0</v>
      </c>
      <c r="L40" s="132">
        <f>K40/365</f>
        <v>0</v>
      </c>
      <c r="O40" s="146" t="s">
        <v>0</v>
      </c>
      <c r="P40" s="132">
        <v>10</v>
      </c>
      <c r="Q40" s="132">
        <f>P40*'General information'!$O$2</f>
        <v>9949.99</v>
      </c>
      <c r="R40" s="147">
        <f>IFERROR(Q40/Airplanes!L15,0)</f>
        <v>0</v>
      </c>
      <c r="S40" s="147">
        <f t="shared" ref="S40:S46" si="6">R40/365</f>
        <v>0</v>
      </c>
      <c r="U40" s="146" t="s">
        <v>0</v>
      </c>
      <c r="V40" s="132">
        <v>1500</v>
      </c>
      <c r="W40" s="132">
        <f>IFERROR(V40/'General information'!$O$2,0)</f>
        <v>1.5075392035569886</v>
      </c>
      <c r="X40" s="132">
        <f>IFERROR(V40/Airplanes!I35,0)</f>
        <v>0</v>
      </c>
      <c r="Y40" s="132">
        <f>X40/365</f>
        <v>0</v>
      </c>
    </row>
    <row r="41" spans="2:25" x14ac:dyDescent="0.25">
      <c r="B41" s="146" t="s">
        <v>1</v>
      </c>
      <c r="C41" s="132">
        <v>30</v>
      </c>
      <c r="D41" s="132">
        <f>C41*'General information'!$O$2</f>
        <v>29849.97</v>
      </c>
      <c r="E41" s="147">
        <f>IFERROR(D41/Airplanes!L6,0)</f>
        <v>0</v>
      </c>
      <c r="F41" s="132">
        <f t="shared" si="5"/>
        <v>0</v>
      </c>
      <c r="H41" s="146" t="s">
        <v>1</v>
      </c>
      <c r="I41" s="132">
        <v>3000</v>
      </c>
      <c r="J41" s="132">
        <f>IFERROR(I41/'General information'!$O$2,0)</f>
        <v>3.0150784071139771</v>
      </c>
      <c r="K41" s="132">
        <f>IFERROR(I41/Airplanes!I26,0)</f>
        <v>0</v>
      </c>
      <c r="L41" s="132">
        <f>K41/365</f>
        <v>0</v>
      </c>
      <c r="O41" s="146" t="s">
        <v>1</v>
      </c>
      <c r="P41" s="132">
        <v>30</v>
      </c>
      <c r="Q41" s="132">
        <f>P41*'General information'!$O$2</f>
        <v>29849.97</v>
      </c>
      <c r="R41" s="147">
        <f>IFERROR(Q41/Airplanes!L16,0)</f>
        <v>0</v>
      </c>
      <c r="S41" s="132">
        <f t="shared" si="6"/>
        <v>0</v>
      </c>
      <c r="U41" s="146" t="s">
        <v>1</v>
      </c>
      <c r="V41" s="132">
        <v>3000</v>
      </c>
      <c r="W41" s="132">
        <f>IFERROR(V41/'General information'!$O$2,0)</f>
        <v>3.0150784071139771</v>
      </c>
      <c r="X41" s="132">
        <f>IFERROR(V41/Airplanes!I36,0)</f>
        <v>0</v>
      </c>
      <c r="Y41" s="132">
        <f>X41/365</f>
        <v>0</v>
      </c>
    </row>
    <row r="42" spans="2:25" x14ac:dyDescent="0.25">
      <c r="B42" s="146" t="s">
        <v>2</v>
      </c>
      <c r="C42" s="132">
        <v>80</v>
      </c>
      <c r="D42" s="132">
        <f>C42*'General information'!$O$2</f>
        <v>79599.92</v>
      </c>
      <c r="E42" s="147">
        <f>IFERROR(D42/Airplanes!L7,0)</f>
        <v>0</v>
      </c>
      <c r="F42" s="132">
        <f t="shared" si="5"/>
        <v>0</v>
      </c>
      <c r="H42" s="146" t="s">
        <v>2</v>
      </c>
      <c r="I42" s="132">
        <f>J42*'General information'!$O$2</f>
        <v>9949.99</v>
      </c>
      <c r="J42" s="132">
        <v>10</v>
      </c>
      <c r="K42" s="132">
        <f>IFERROR(I42/Airplanes!I27,0)</f>
        <v>0</v>
      </c>
      <c r="L42" s="132">
        <f>K42/365</f>
        <v>0</v>
      </c>
      <c r="O42" s="146" t="s">
        <v>2</v>
      </c>
      <c r="P42" s="132">
        <v>80</v>
      </c>
      <c r="Q42" s="132">
        <f>P42*'General information'!$O$2</f>
        <v>79599.92</v>
      </c>
      <c r="R42" s="147">
        <f>IFERROR(Q42/Airplanes!L17,0)</f>
        <v>0</v>
      </c>
      <c r="S42" s="132">
        <f t="shared" si="6"/>
        <v>0</v>
      </c>
      <c r="U42" s="146" t="s">
        <v>2</v>
      </c>
      <c r="V42" s="132">
        <f>W42*'General information'!$O$2</f>
        <v>9949.99</v>
      </c>
      <c r="W42" s="132">
        <v>10</v>
      </c>
      <c r="X42" s="132">
        <f>IFERROR(V42/Airplanes!I37,0)</f>
        <v>0</v>
      </c>
      <c r="Y42" s="132">
        <f>X42/365</f>
        <v>0</v>
      </c>
    </row>
    <row r="43" spans="2:25" x14ac:dyDescent="0.25">
      <c r="B43" s="146" t="s">
        <v>3</v>
      </c>
      <c r="C43" s="132">
        <v>180</v>
      </c>
      <c r="D43" s="132">
        <f>C43*'General information'!$O$2</f>
        <v>179099.82</v>
      </c>
      <c r="E43" s="147">
        <f>IFERROR(D43/Airplanes!L8,0)</f>
        <v>0</v>
      </c>
      <c r="F43" s="132">
        <f t="shared" si="5"/>
        <v>0</v>
      </c>
      <c r="H43" s="146" t="s">
        <v>3</v>
      </c>
      <c r="I43" s="132">
        <v>8500</v>
      </c>
      <c r="J43" s="132">
        <f>IFERROR(I43/'General information'!$O$2,0)</f>
        <v>8.542722153489601</v>
      </c>
      <c r="K43" s="132">
        <f>IFERROR(I43/Airplanes!I28,0)</f>
        <v>0</v>
      </c>
      <c r="L43" s="132">
        <f>K43/365</f>
        <v>0</v>
      </c>
      <c r="O43" s="146" t="s">
        <v>3</v>
      </c>
      <c r="P43" s="132">
        <v>180</v>
      </c>
      <c r="Q43" s="132">
        <f>P43*'General information'!$O$2</f>
        <v>179099.82</v>
      </c>
      <c r="R43" s="147">
        <f>IFERROR(Q43/Airplanes!L18,0)</f>
        <v>0</v>
      </c>
      <c r="S43" s="132">
        <f t="shared" si="6"/>
        <v>0</v>
      </c>
      <c r="U43" s="146" t="s">
        <v>3</v>
      </c>
      <c r="V43" s="132">
        <v>8500</v>
      </c>
      <c r="W43" s="132">
        <f>IFERROR(V43/'General information'!$O$2,0)</f>
        <v>8.542722153489601</v>
      </c>
      <c r="X43" s="132">
        <f>IFERROR(V43/Airplanes!I38,0)</f>
        <v>0</v>
      </c>
      <c r="Y43" s="132">
        <f>X43/365</f>
        <v>0</v>
      </c>
    </row>
    <row r="44" spans="2:25" x14ac:dyDescent="0.25">
      <c r="B44" s="146" t="s">
        <v>4</v>
      </c>
      <c r="C44" s="132">
        <v>380</v>
      </c>
      <c r="D44" s="132">
        <f>C44*'General information'!$O$2</f>
        <v>378099.62</v>
      </c>
      <c r="E44" s="147">
        <f>IFERROR(D44/Airplanes!L9,0)</f>
        <v>0</v>
      </c>
      <c r="F44" s="132">
        <f t="shared" si="5"/>
        <v>0</v>
      </c>
      <c r="H44" s="146" t="s">
        <v>4</v>
      </c>
      <c r="I44" s="132">
        <f>J44*'General information'!$O$2</f>
        <v>34824.965000000004</v>
      </c>
      <c r="J44" s="132">
        <v>35</v>
      </c>
      <c r="K44" s="132">
        <f>IFERROR(I44/Airplanes!I29,0)</f>
        <v>0</v>
      </c>
      <c r="L44" s="132">
        <f>K44/365</f>
        <v>0</v>
      </c>
      <c r="O44" s="146" t="s">
        <v>4</v>
      </c>
      <c r="P44" s="132">
        <v>380</v>
      </c>
      <c r="Q44" s="132">
        <f>P44*'General information'!$O$2</f>
        <v>378099.62</v>
      </c>
      <c r="R44" s="147">
        <f>IFERROR(Q44/Airplanes!L19,0)</f>
        <v>0</v>
      </c>
      <c r="S44" s="132">
        <f t="shared" si="6"/>
        <v>0</v>
      </c>
      <c r="U44" s="146" t="s">
        <v>4</v>
      </c>
      <c r="V44" s="132">
        <f>W44*'General information'!$O$2</f>
        <v>34824.965000000004</v>
      </c>
      <c r="W44" s="132">
        <v>35</v>
      </c>
      <c r="X44" s="132">
        <f>IFERROR(V44/Airplanes!I39,0)</f>
        <v>0</v>
      </c>
      <c r="Y44" s="132">
        <f>X44/365</f>
        <v>0</v>
      </c>
    </row>
    <row r="45" spans="2:25" x14ac:dyDescent="0.25">
      <c r="B45" s="146" t="s">
        <v>6</v>
      </c>
      <c r="C45" s="36">
        <v>780</v>
      </c>
      <c r="D45" s="132">
        <f>C45*'General information'!$O$2</f>
        <v>776099.22</v>
      </c>
      <c r="E45" s="147">
        <f>IFERROR(D45/Airplanes!L10,0)</f>
        <v>0</v>
      </c>
      <c r="F45" s="132">
        <f t="shared" si="5"/>
        <v>0</v>
      </c>
      <c r="O45" s="146" t="s">
        <v>6</v>
      </c>
      <c r="P45" s="36">
        <v>780</v>
      </c>
      <c r="Q45" s="132">
        <f>P45*'General information'!$O$2</f>
        <v>776099.22</v>
      </c>
      <c r="R45" s="147">
        <f>IFERROR(Q45/Airplanes!L20,0)</f>
        <v>0</v>
      </c>
      <c r="S45" s="132">
        <f t="shared" si="6"/>
        <v>0</v>
      </c>
    </row>
    <row r="46" spans="2:25" x14ac:dyDescent="0.25">
      <c r="B46" s="146" t="s">
        <v>7</v>
      </c>
      <c r="C46" s="36">
        <v>1230</v>
      </c>
      <c r="D46" s="132">
        <f>C46*'General information'!$O$2</f>
        <v>1223848.77</v>
      </c>
      <c r="E46" s="147">
        <f>IFERROR(D46/Airplanes!L11,0)</f>
        <v>0</v>
      </c>
      <c r="F46" s="132">
        <f t="shared" si="5"/>
        <v>0</v>
      </c>
      <c r="O46" s="146" t="s">
        <v>7</v>
      </c>
      <c r="P46" s="36">
        <v>1230</v>
      </c>
      <c r="Q46" s="132">
        <f>P46*'General information'!$O$2</f>
        <v>1223848.77</v>
      </c>
      <c r="R46" s="147">
        <f>IFERROR(Q46/Airplanes!L21,0)</f>
        <v>0</v>
      </c>
      <c r="S46" s="132">
        <f t="shared" si="6"/>
        <v>0</v>
      </c>
    </row>
  </sheetData>
  <sheetProtection sheet="1" objects="1" scenarios="1"/>
  <mergeCells count="20">
    <mergeCell ref="U2:Y2"/>
    <mergeCell ref="B1:Y1"/>
    <mergeCell ref="B13:Y13"/>
    <mergeCell ref="O14:S14"/>
    <mergeCell ref="U14:Y14"/>
    <mergeCell ref="B14:F14"/>
    <mergeCell ref="H14:L14"/>
    <mergeCell ref="B2:F2"/>
    <mergeCell ref="H2:L2"/>
    <mergeCell ref="O2:S2"/>
    <mergeCell ref="B25:Y25"/>
    <mergeCell ref="B26:F26"/>
    <mergeCell ref="H26:L26"/>
    <mergeCell ref="O26:S26"/>
    <mergeCell ref="U26:Y26"/>
    <mergeCell ref="B37:Y37"/>
    <mergeCell ref="B38:F38"/>
    <mergeCell ref="H38:L38"/>
    <mergeCell ref="O38:S38"/>
    <mergeCell ref="U38:Y38"/>
  </mergeCells>
  <conditionalFormatting sqref="E11">
    <cfRule type="colorScale" priority="181">
      <colorScale>
        <cfvo type="num" val="-0.01"/>
        <cfvo type="num" val="0"/>
        <cfvo type="num" val="300"/>
        <color rgb="FFCC3300"/>
        <color theme="9"/>
        <color rgb="FFFFEF9C"/>
      </colorScale>
    </cfRule>
  </conditionalFormatting>
  <conditionalFormatting sqref="F11">
    <cfRule type="colorScale" priority="187">
      <colorScale>
        <cfvo type="num" val="-0.01"/>
        <cfvo type="num" val="0"/>
        <cfvo type="num" val="300"/>
        <color rgb="FFCC3300"/>
        <color theme="9"/>
        <color rgb="FFFFEF9C"/>
      </colorScale>
    </cfRule>
  </conditionalFormatting>
  <conditionalFormatting sqref="K4:L8 X4:Y8 E4:F10 R4:S10 K16:L20 X16:Y20 E16:F22 R16:S22 K28:L32 X28:Y32 E28:F34 R28:S34 K40:L44 X40:Y44 E40:F46 R40:S46">
    <cfRule type="cellIs" dxfId="2" priority="1" operator="equal">
      <formula>0</formula>
    </cfRule>
    <cfRule type="cellIs" dxfId="1" priority="2" operator="greaterThan">
      <formula>0.0001</formula>
    </cfRule>
    <cfRule type="cellIs" dxfId="0" priority="3" operator="lessThan">
      <formula>0</formula>
    </cfRule>
  </conditionalFormatting>
  <pageMargins left="0.511811024" right="0.511811024" top="0.78740157499999996" bottom="0.78740157499999996" header="0.31496062000000002" footer="0.3149606200000000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9">
    <tabColor rgb="FF7030A0"/>
  </sheetPr>
  <dimension ref="A1:S22"/>
  <sheetViews>
    <sheetView showGridLines="0" workbookViewId="0">
      <selection activeCell="K26" sqref="K26"/>
    </sheetView>
  </sheetViews>
  <sheetFormatPr defaultRowHeight="15" x14ac:dyDescent="0.25"/>
  <cols>
    <col min="1" max="1" width="8.28515625" customWidth="1"/>
    <col min="2" max="2" width="13.28515625" customWidth="1"/>
    <col min="3" max="3" width="15.5703125" customWidth="1"/>
    <col min="4" max="4" width="4.42578125" customWidth="1"/>
    <col min="5" max="5" width="8.28515625" customWidth="1"/>
    <col min="6" max="6" width="13.28515625" customWidth="1"/>
    <col min="7" max="7" width="15.5703125" customWidth="1"/>
    <col min="8" max="8" width="4.42578125" customWidth="1"/>
    <col min="9" max="9" width="8.28515625" customWidth="1"/>
    <col min="10" max="10" width="13.28515625" customWidth="1"/>
    <col min="11" max="11" width="15.5703125" customWidth="1"/>
    <col min="12" max="12" width="4.42578125" customWidth="1"/>
    <col min="13" max="13" width="8.28515625" customWidth="1"/>
    <col min="14" max="14" width="13.28515625" customWidth="1"/>
    <col min="15" max="15" width="15.5703125" customWidth="1"/>
    <col min="16" max="16" width="4.42578125" customWidth="1"/>
    <col min="17" max="17" width="8.28515625" customWidth="1"/>
    <col min="18" max="18" width="13.28515625" customWidth="1"/>
    <col min="19" max="19" width="15.5703125" customWidth="1"/>
  </cols>
  <sheetData>
    <row r="1" spans="1:19" s="26" customFormat="1" ht="15" customHeight="1" x14ac:dyDescent="0.25">
      <c r="A1" s="319" t="s">
        <v>92</v>
      </c>
      <c r="B1" s="320" t="s">
        <v>95</v>
      </c>
      <c r="C1" s="320"/>
      <c r="E1" s="319" t="s">
        <v>92</v>
      </c>
      <c r="F1" s="320" t="s">
        <v>95</v>
      </c>
      <c r="G1" s="320"/>
      <c r="I1" s="319" t="s">
        <v>92</v>
      </c>
      <c r="J1" s="320" t="s">
        <v>95</v>
      </c>
      <c r="K1" s="320"/>
      <c r="M1" s="319" t="s">
        <v>92</v>
      </c>
      <c r="N1" s="320" t="s">
        <v>95</v>
      </c>
      <c r="O1" s="320"/>
      <c r="Q1" s="319" t="s">
        <v>92</v>
      </c>
      <c r="R1" s="320" t="s">
        <v>95</v>
      </c>
      <c r="S1" s="320"/>
    </row>
    <row r="2" spans="1:19" s="26" customFormat="1" x14ac:dyDescent="0.25">
      <c r="A2" s="319"/>
      <c r="B2" s="27" t="s">
        <v>93</v>
      </c>
      <c r="C2" s="27" t="s">
        <v>94</v>
      </c>
      <c r="E2" s="319"/>
      <c r="F2" s="27" t="s">
        <v>93</v>
      </c>
      <c r="G2" s="27" t="s">
        <v>94</v>
      </c>
      <c r="I2" s="319"/>
      <c r="J2" s="27" t="s">
        <v>93</v>
      </c>
      <c r="K2" s="27" t="s">
        <v>94</v>
      </c>
      <c r="M2" s="319"/>
      <c r="N2" s="27" t="s">
        <v>93</v>
      </c>
      <c r="O2" s="27" t="s">
        <v>94</v>
      </c>
      <c r="Q2" s="319"/>
      <c r="R2" s="27" t="s">
        <v>93</v>
      </c>
      <c r="S2" s="27" t="s">
        <v>94</v>
      </c>
    </row>
    <row r="3" spans="1:19" x14ac:dyDescent="0.25">
      <c r="A3" s="25">
        <v>0.01</v>
      </c>
      <c r="B3" s="5">
        <v>0.99009899999999995</v>
      </c>
      <c r="C3" s="5">
        <v>0.97050000000000003</v>
      </c>
      <c r="E3" s="25">
        <v>0.21</v>
      </c>
      <c r="F3" s="5"/>
      <c r="G3" s="5"/>
      <c r="I3" s="25">
        <v>0.41</v>
      </c>
      <c r="J3" s="5"/>
      <c r="K3" s="5"/>
      <c r="M3" s="25">
        <v>0.61</v>
      </c>
      <c r="N3" s="5"/>
      <c r="O3" s="5"/>
      <c r="Q3" s="25">
        <v>0.81</v>
      </c>
      <c r="R3" s="5"/>
      <c r="S3" s="5"/>
    </row>
    <row r="4" spans="1:19" x14ac:dyDescent="0.25">
      <c r="A4" s="25">
        <v>0.02</v>
      </c>
      <c r="B4" s="5"/>
      <c r="C4" s="5"/>
      <c r="E4" s="25">
        <v>0.22</v>
      </c>
      <c r="F4" s="5"/>
      <c r="G4" s="5"/>
      <c r="I4" s="25">
        <v>0.42</v>
      </c>
      <c r="J4" s="5"/>
      <c r="K4" s="5"/>
      <c r="M4" s="25">
        <v>0.62</v>
      </c>
      <c r="N4" s="5"/>
      <c r="O4" s="5"/>
      <c r="Q4" s="25">
        <v>0.82</v>
      </c>
      <c r="R4" s="5"/>
      <c r="S4" s="5"/>
    </row>
    <row r="5" spans="1:19" x14ac:dyDescent="0.25">
      <c r="A5" s="25">
        <v>0.03</v>
      </c>
      <c r="B5" s="5"/>
      <c r="C5" s="5"/>
      <c r="E5" s="25">
        <v>0.23</v>
      </c>
      <c r="F5" s="5"/>
      <c r="G5" s="5"/>
      <c r="I5" s="25">
        <v>0.43</v>
      </c>
      <c r="J5" s="5"/>
      <c r="K5" s="5"/>
      <c r="M5" s="25">
        <v>0.63</v>
      </c>
      <c r="N5" s="5"/>
      <c r="O5" s="5"/>
      <c r="Q5" s="25">
        <v>0.83</v>
      </c>
      <c r="R5" s="5"/>
      <c r="S5" s="5"/>
    </row>
    <row r="6" spans="1:19" x14ac:dyDescent="0.25">
      <c r="A6" s="25">
        <v>0.04</v>
      </c>
      <c r="B6" s="5"/>
      <c r="C6" s="5"/>
      <c r="E6" s="25">
        <v>0.24</v>
      </c>
      <c r="F6" s="5"/>
      <c r="G6" s="5"/>
      <c r="I6" s="25">
        <v>0.44</v>
      </c>
      <c r="J6" s="5"/>
      <c r="K6" s="5"/>
      <c r="M6" s="25">
        <v>0.64</v>
      </c>
      <c r="N6" s="5"/>
      <c r="O6" s="5"/>
      <c r="Q6" s="25">
        <v>0.84</v>
      </c>
      <c r="R6" s="5"/>
      <c r="S6" s="5"/>
    </row>
    <row r="7" spans="1:19" x14ac:dyDescent="0.25">
      <c r="A7" s="25">
        <v>0.05</v>
      </c>
      <c r="B7" s="5">
        <v>4.7618999999999998</v>
      </c>
      <c r="C7" s="5">
        <v>4.6703999999999999</v>
      </c>
      <c r="E7" s="25">
        <v>0.25</v>
      </c>
      <c r="F7" s="5"/>
      <c r="G7" s="5"/>
      <c r="I7" s="25">
        <v>0.45</v>
      </c>
      <c r="J7" s="5"/>
      <c r="K7" s="5"/>
      <c r="M7" s="25">
        <v>0.65</v>
      </c>
      <c r="N7" s="5"/>
      <c r="O7" s="5"/>
      <c r="Q7" s="25">
        <v>0.85</v>
      </c>
      <c r="R7" s="5"/>
      <c r="S7" s="5"/>
    </row>
    <row r="8" spans="1:19" x14ac:dyDescent="0.25">
      <c r="A8" s="25">
        <v>0.06</v>
      </c>
      <c r="B8" s="5"/>
      <c r="C8" s="5"/>
      <c r="E8" s="25">
        <v>0.26</v>
      </c>
      <c r="F8" s="5"/>
      <c r="G8" s="5"/>
      <c r="I8" s="25">
        <v>0.46</v>
      </c>
      <c r="J8" s="5"/>
      <c r="K8" s="5"/>
      <c r="M8" s="25">
        <v>0.66</v>
      </c>
      <c r="N8" s="5"/>
      <c r="O8" s="5"/>
      <c r="Q8" s="25">
        <v>0.86</v>
      </c>
      <c r="R8" s="5"/>
      <c r="S8" s="5"/>
    </row>
    <row r="9" spans="1:19" x14ac:dyDescent="0.25">
      <c r="A9" s="25">
        <v>7.0000000000000007E-2</v>
      </c>
      <c r="B9" s="5"/>
      <c r="C9" s="5"/>
      <c r="E9" s="25">
        <v>0.27</v>
      </c>
      <c r="F9" s="5"/>
      <c r="G9" s="5"/>
      <c r="I9" s="25">
        <v>0.47</v>
      </c>
      <c r="J9" s="5"/>
      <c r="K9" s="5"/>
      <c r="M9" s="25">
        <v>0.67</v>
      </c>
      <c r="N9" s="5"/>
      <c r="O9" s="5"/>
      <c r="Q9" s="25">
        <v>0.87</v>
      </c>
      <c r="R9" s="5"/>
      <c r="S9" s="5"/>
    </row>
    <row r="10" spans="1:19" x14ac:dyDescent="0.25">
      <c r="A10" s="25">
        <v>0.08</v>
      </c>
      <c r="B10" s="5"/>
      <c r="C10" s="5"/>
      <c r="E10" s="25">
        <v>0.28000000000000003</v>
      </c>
      <c r="F10" s="5"/>
      <c r="G10" s="5"/>
      <c r="I10" s="25">
        <v>0.48</v>
      </c>
      <c r="J10" s="5"/>
      <c r="K10" s="5"/>
      <c r="M10" s="25">
        <v>0.68</v>
      </c>
      <c r="N10" s="5"/>
      <c r="O10" s="5"/>
      <c r="Q10" s="25">
        <v>0.88</v>
      </c>
      <c r="R10" s="5"/>
      <c r="S10" s="5"/>
    </row>
    <row r="11" spans="1:19" x14ac:dyDescent="0.25">
      <c r="A11" s="25">
        <v>0.09</v>
      </c>
      <c r="B11" s="5"/>
      <c r="C11" s="5"/>
      <c r="E11" s="25">
        <v>0.28999999999999998</v>
      </c>
      <c r="F11" s="5"/>
      <c r="G11" s="5"/>
      <c r="I11" s="25">
        <v>0.49</v>
      </c>
      <c r="J11" s="5"/>
      <c r="K11" s="5"/>
      <c r="M11" s="25">
        <v>0.69</v>
      </c>
      <c r="N11" s="5"/>
      <c r="O11" s="5"/>
      <c r="Q11" s="25">
        <v>0.89</v>
      </c>
      <c r="R11" s="5"/>
      <c r="S11" s="5"/>
    </row>
    <row r="12" spans="1:19" x14ac:dyDescent="0.25">
      <c r="A12" s="25">
        <v>0.1</v>
      </c>
      <c r="B12" s="5"/>
      <c r="C12" s="5"/>
      <c r="E12" s="25">
        <v>0.3</v>
      </c>
      <c r="F12" s="5"/>
      <c r="G12" s="5"/>
      <c r="I12" s="25">
        <v>0.5</v>
      </c>
      <c r="J12" s="5"/>
      <c r="K12" s="5"/>
      <c r="M12" s="25">
        <v>0.7</v>
      </c>
      <c r="N12" s="5"/>
      <c r="O12" s="5"/>
      <c r="Q12" s="25">
        <v>0.9</v>
      </c>
      <c r="R12" s="5"/>
      <c r="S12" s="5"/>
    </row>
    <row r="13" spans="1:19" x14ac:dyDescent="0.25">
      <c r="A13" s="25">
        <v>0.11</v>
      </c>
      <c r="B13" s="5"/>
      <c r="C13" s="5"/>
      <c r="E13" s="25">
        <v>0.31</v>
      </c>
      <c r="F13" s="5"/>
      <c r="G13" s="5"/>
      <c r="I13" s="25">
        <v>0.51</v>
      </c>
      <c r="J13" s="5"/>
      <c r="K13" s="5"/>
      <c r="M13" s="25">
        <v>0.71</v>
      </c>
      <c r="N13" s="5"/>
      <c r="O13" s="5"/>
      <c r="Q13" s="25">
        <v>0.91</v>
      </c>
      <c r="R13" s="5"/>
      <c r="S13" s="5"/>
    </row>
    <row r="14" spans="1:19" x14ac:dyDescent="0.25">
      <c r="A14" s="25">
        <v>0.12</v>
      </c>
      <c r="B14" s="5"/>
      <c r="C14" s="5"/>
      <c r="E14" s="25">
        <v>0.32</v>
      </c>
      <c r="F14" s="5"/>
      <c r="G14" s="5"/>
      <c r="I14" s="25">
        <v>0.52</v>
      </c>
      <c r="J14" s="5"/>
      <c r="K14" s="5"/>
      <c r="M14" s="25">
        <v>0.72</v>
      </c>
      <c r="N14" s="5"/>
      <c r="O14" s="5"/>
      <c r="Q14" s="25">
        <v>0.92</v>
      </c>
      <c r="R14" s="5"/>
      <c r="S14" s="5"/>
    </row>
    <row r="15" spans="1:19" x14ac:dyDescent="0.25">
      <c r="A15" s="25">
        <v>0.13</v>
      </c>
      <c r="B15" s="5"/>
      <c r="C15" s="5"/>
      <c r="E15" s="25">
        <v>0.33</v>
      </c>
      <c r="F15" s="5"/>
      <c r="G15" s="5"/>
      <c r="I15" s="25">
        <v>0.53</v>
      </c>
      <c r="J15" s="5"/>
      <c r="K15" s="5"/>
      <c r="M15" s="25">
        <v>0.73</v>
      </c>
      <c r="N15" s="5"/>
      <c r="O15" s="5"/>
      <c r="Q15" s="25">
        <v>0.93</v>
      </c>
      <c r="R15" s="5"/>
      <c r="S15" s="5"/>
    </row>
    <row r="16" spans="1:19" x14ac:dyDescent="0.25">
      <c r="A16" s="25">
        <v>0.14000000000000001</v>
      </c>
      <c r="B16" s="5"/>
      <c r="C16" s="5"/>
      <c r="E16" s="25">
        <v>0.34</v>
      </c>
      <c r="F16" s="5"/>
      <c r="G16" s="5"/>
      <c r="I16" s="25">
        <v>0.54</v>
      </c>
      <c r="J16" s="5"/>
      <c r="K16" s="5"/>
      <c r="M16" s="25">
        <v>0.74</v>
      </c>
      <c r="N16" s="5"/>
      <c r="O16" s="5"/>
      <c r="Q16" s="25">
        <v>0.94</v>
      </c>
      <c r="R16" s="5"/>
      <c r="S16" s="5"/>
    </row>
    <row r="17" spans="1:19" x14ac:dyDescent="0.25">
      <c r="A17" s="25">
        <v>0.15</v>
      </c>
      <c r="B17" s="5"/>
      <c r="C17" s="5"/>
      <c r="E17" s="25">
        <v>0.35</v>
      </c>
      <c r="F17" s="5"/>
      <c r="G17" s="5"/>
      <c r="I17" s="25">
        <v>0.55000000000000004</v>
      </c>
      <c r="J17" s="5"/>
      <c r="K17" s="5"/>
      <c r="M17" s="25">
        <v>0.75</v>
      </c>
      <c r="N17" s="5"/>
      <c r="O17" s="5"/>
      <c r="Q17" s="25">
        <v>0.95</v>
      </c>
      <c r="R17" s="5"/>
      <c r="S17" s="5"/>
    </row>
    <row r="18" spans="1:19" x14ac:dyDescent="0.25">
      <c r="A18" s="25">
        <v>0.16</v>
      </c>
      <c r="B18" s="5"/>
      <c r="C18" s="5"/>
      <c r="E18" s="25">
        <v>0.36</v>
      </c>
      <c r="F18" s="5"/>
      <c r="G18" s="5"/>
      <c r="I18" s="25">
        <v>0.56000000000000005</v>
      </c>
      <c r="J18" s="5"/>
      <c r="K18" s="5"/>
      <c r="M18" s="25">
        <v>0.76</v>
      </c>
      <c r="N18" s="5"/>
      <c r="O18" s="5"/>
      <c r="Q18" s="25">
        <v>0.96</v>
      </c>
      <c r="R18" s="5"/>
      <c r="S18" s="5"/>
    </row>
    <row r="19" spans="1:19" x14ac:dyDescent="0.25">
      <c r="A19" s="25">
        <v>0.17</v>
      </c>
      <c r="B19" s="5"/>
      <c r="C19" s="5"/>
      <c r="E19" s="25">
        <v>0.37</v>
      </c>
      <c r="F19" s="5"/>
      <c r="G19" s="5"/>
      <c r="I19" s="25">
        <v>0.56999999999999995</v>
      </c>
      <c r="J19" s="5"/>
      <c r="K19" s="5"/>
      <c r="M19" s="25">
        <v>0.77</v>
      </c>
      <c r="N19" s="5"/>
      <c r="O19" s="5"/>
      <c r="Q19" s="25">
        <v>0.97</v>
      </c>
      <c r="R19" s="5"/>
      <c r="S19" s="5"/>
    </row>
    <row r="20" spans="1:19" x14ac:dyDescent="0.25">
      <c r="A20" s="25">
        <v>0.18</v>
      </c>
      <c r="B20" s="5"/>
      <c r="C20" s="5"/>
      <c r="E20" s="25">
        <v>0.38</v>
      </c>
      <c r="F20" s="5"/>
      <c r="G20" s="5"/>
      <c r="I20" s="25">
        <v>0.57999999999999996</v>
      </c>
      <c r="J20" s="5"/>
      <c r="K20" s="5"/>
      <c r="M20" s="25">
        <v>0.78</v>
      </c>
      <c r="N20" s="5"/>
      <c r="O20" s="5"/>
      <c r="Q20" s="25">
        <v>0.98</v>
      </c>
      <c r="R20" s="5"/>
      <c r="S20" s="5"/>
    </row>
    <row r="21" spans="1:19" x14ac:dyDescent="0.25">
      <c r="A21" s="25">
        <v>0.19</v>
      </c>
      <c r="B21" s="5"/>
      <c r="C21" s="5"/>
      <c r="E21" s="25">
        <v>0.39</v>
      </c>
      <c r="F21" s="5"/>
      <c r="G21" s="5"/>
      <c r="I21" s="25">
        <v>0.59</v>
      </c>
      <c r="J21" s="5"/>
      <c r="K21" s="5"/>
      <c r="M21" s="25">
        <v>0.79</v>
      </c>
      <c r="N21" s="5"/>
      <c r="O21" s="5"/>
      <c r="Q21" s="25">
        <v>0.99</v>
      </c>
      <c r="R21" s="5"/>
      <c r="S21" s="5"/>
    </row>
    <row r="22" spans="1:19" x14ac:dyDescent="0.25">
      <c r="A22" s="25">
        <v>0.2</v>
      </c>
      <c r="B22" s="5"/>
      <c r="C22" s="5"/>
      <c r="E22" s="25">
        <v>0.4</v>
      </c>
      <c r="F22" s="5"/>
      <c r="G22" s="5"/>
      <c r="I22" s="25">
        <v>0.6</v>
      </c>
      <c r="J22" s="5"/>
      <c r="K22" s="5"/>
      <c r="M22" s="25">
        <v>0.8</v>
      </c>
      <c r="N22" s="5"/>
      <c r="O22" s="5"/>
      <c r="Q22" s="25">
        <v>1</v>
      </c>
      <c r="R22" s="5"/>
      <c r="S22" s="5"/>
    </row>
  </sheetData>
  <sheetProtection sheet="1" objects="1" scenarios="1"/>
  <mergeCells count="10">
    <mergeCell ref="M1:M2"/>
    <mergeCell ref="N1:O1"/>
    <mergeCell ref="Q1:Q2"/>
    <mergeCell ref="R1:S1"/>
    <mergeCell ref="A1:A2"/>
    <mergeCell ref="B1:C1"/>
    <mergeCell ref="E1:E2"/>
    <mergeCell ref="F1:G1"/>
    <mergeCell ref="I1:I2"/>
    <mergeCell ref="J1:K1"/>
  </mergeCells>
  <pageMargins left="0.511811024" right="0.511811024" top="0.78740157499999996" bottom="0.78740157499999996" header="0.31496062000000002" footer="0.31496062000000002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AC9676-7560-4BB3-9FCE-74B7147ADC76}">
  <sheetPr codeName="Sheet10"/>
  <dimension ref="A1:F31"/>
  <sheetViews>
    <sheetView workbookViewId="0">
      <selection sqref="A1:F31"/>
    </sheetView>
  </sheetViews>
  <sheetFormatPr defaultRowHeight="15" x14ac:dyDescent="0.25"/>
  <cols>
    <col min="1" max="1" width="9" bestFit="1" customWidth="1"/>
    <col min="2" max="2" width="12.7109375" bestFit="1" customWidth="1"/>
    <col min="3" max="3" width="10.140625" bestFit="1" customWidth="1"/>
    <col min="4" max="4" width="11" bestFit="1" customWidth="1"/>
    <col min="5" max="5" width="9" bestFit="1" customWidth="1"/>
    <col min="6" max="6" width="18.28515625" bestFit="1" customWidth="1"/>
  </cols>
  <sheetData>
    <row r="1" spans="1:6" x14ac:dyDescent="0.25">
      <c r="A1" t="s">
        <v>97</v>
      </c>
      <c r="B1" t="s">
        <v>98</v>
      </c>
      <c r="C1" t="s">
        <v>99</v>
      </c>
      <c r="D1" t="s">
        <v>100</v>
      </c>
      <c r="E1" t="s">
        <v>101</v>
      </c>
      <c r="F1" t="s">
        <v>102</v>
      </c>
    </row>
    <row r="2" spans="1:6" x14ac:dyDescent="0.25">
      <c r="A2">
        <v>75150000</v>
      </c>
      <c r="B2">
        <v>76</v>
      </c>
      <c r="C2">
        <v>1</v>
      </c>
      <c r="D2">
        <v>97058.823499999999</v>
      </c>
      <c r="E2">
        <v>99000</v>
      </c>
      <c r="F2" t="s">
        <v>858</v>
      </c>
    </row>
    <row r="3" spans="1:6" x14ac:dyDescent="0.25">
      <c r="A3">
        <v>75894492</v>
      </c>
      <c r="B3">
        <v>42</v>
      </c>
      <c r="C3">
        <v>92</v>
      </c>
      <c r="D3">
        <v>98217.821800000005</v>
      </c>
      <c r="E3">
        <v>99200</v>
      </c>
      <c r="F3" t="s">
        <v>858</v>
      </c>
    </row>
    <row r="4" spans="1:6" x14ac:dyDescent="0.25">
      <c r="A4">
        <v>75897481</v>
      </c>
      <c r="B4">
        <v>35</v>
      </c>
      <c r="C4">
        <v>1</v>
      </c>
      <c r="D4">
        <v>97254.902000000002</v>
      </c>
      <c r="E4">
        <v>99200</v>
      </c>
      <c r="F4" t="s">
        <v>858</v>
      </c>
    </row>
    <row r="5" spans="1:6" x14ac:dyDescent="0.25">
      <c r="A5">
        <v>75874685</v>
      </c>
      <c r="B5">
        <v>36</v>
      </c>
      <c r="C5">
        <v>1</v>
      </c>
      <c r="D5">
        <v>95465.855800000005</v>
      </c>
      <c r="E5">
        <v>99284.49</v>
      </c>
      <c r="F5" t="s">
        <v>858</v>
      </c>
    </row>
    <row r="6" spans="1:6" x14ac:dyDescent="0.25">
      <c r="A6">
        <v>75781218</v>
      </c>
      <c r="B6">
        <v>47</v>
      </c>
      <c r="C6">
        <v>1</v>
      </c>
      <c r="D6">
        <v>97549.0196</v>
      </c>
      <c r="E6">
        <v>99500</v>
      </c>
      <c r="F6" t="s">
        <v>858</v>
      </c>
    </row>
    <row r="7" spans="1:6" x14ac:dyDescent="0.25">
      <c r="A7">
        <v>75893179</v>
      </c>
      <c r="B7">
        <v>49</v>
      </c>
      <c r="C7">
        <v>1</v>
      </c>
      <c r="D7">
        <v>98514.851500000004</v>
      </c>
      <c r="E7">
        <v>99500</v>
      </c>
      <c r="F7" t="s">
        <v>858</v>
      </c>
    </row>
    <row r="8" spans="1:6" x14ac:dyDescent="0.25">
      <c r="A8">
        <v>75897018</v>
      </c>
      <c r="B8">
        <v>43</v>
      </c>
      <c r="C8">
        <v>1</v>
      </c>
      <c r="D8">
        <v>98712.871299999999</v>
      </c>
      <c r="E8">
        <v>99700</v>
      </c>
      <c r="F8" t="s">
        <v>858</v>
      </c>
    </row>
    <row r="9" spans="1:6" x14ac:dyDescent="0.25">
      <c r="A9">
        <v>75897364</v>
      </c>
      <c r="B9">
        <v>24</v>
      </c>
      <c r="C9">
        <v>11</v>
      </c>
      <c r="D9">
        <v>98907.871299999999</v>
      </c>
      <c r="E9">
        <v>99896.95</v>
      </c>
      <c r="F9" t="s">
        <v>858</v>
      </c>
    </row>
    <row r="10" spans="1:6" x14ac:dyDescent="0.25">
      <c r="A10">
        <v>75896766</v>
      </c>
      <c r="B10">
        <v>24</v>
      </c>
      <c r="C10">
        <v>2</v>
      </c>
      <c r="D10">
        <v>98907.920800000007</v>
      </c>
      <c r="E10">
        <v>99897</v>
      </c>
      <c r="F10" t="s">
        <v>858</v>
      </c>
    </row>
    <row r="11" spans="1:6" x14ac:dyDescent="0.25">
      <c r="A11">
        <v>75896620</v>
      </c>
      <c r="B11">
        <v>24</v>
      </c>
      <c r="C11">
        <v>1</v>
      </c>
      <c r="D11">
        <v>98907.920800000007</v>
      </c>
      <c r="E11">
        <v>99897</v>
      </c>
      <c r="F11" t="s">
        <v>858</v>
      </c>
    </row>
    <row r="12" spans="1:6" x14ac:dyDescent="0.25">
      <c r="A12">
        <v>75896422</v>
      </c>
      <c r="B12">
        <v>24</v>
      </c>
      <c r="C12">
        <v>1</v>
      </c>
      <c r="D12">
        <v>94243.066000000006</v>
      </c>
      <c r="E12">
        <v>99897.65</v>
      </c>
      <c r="F12" t="s">
        <v>858</v>
      </c>
    </row>
    <row r="13" spans="1:6" x14ac:dyDescent="0.25">
      <c r="A13">
        <v>75896321</v>
      </c>
      <c r="B13">
        <v>24</v>
      </c>
      <c r="C13">
        <v>2</v>
      </c>
      <c r="D13">
        <v>98908.613899999997</v>
      </c>
      <c r="E13">
        <v>99897.7</v>
      </c>
      <c r="F13" t="s">
        <v>858</v>
      </c>
    </row>
    <row r="14" spans="1:6" x14ac:dyDescent="0.25">
      <c r="A14">
        <v>75150023</v>
      </c>
      <c r="B14">
        <v>23</v>
      </c>
      <c r="C14">
        <v>1</v>
      </c>
      <c r="D14">
        <v>98035.294099999999</v>
      </c>
      <c r="E14">
        <v>99996</v>
      </c>
      <c r="F14" t="s">
        <v>858</v>
      </c>
    </row>
    <row r="15" spans="1:6" x14ac:dyDescent="0.25">
      <c r="A15">
        <v>75882965</v>
      </c>
      <c r="B15">
        <v>39</v>
      </c>
      <c r="C15">
        <v>4</v>
      </c>
      <c r="D15">
        <v>99007.920800000007</v>
      </c>
      <c r="E15">
        <v>99998</v>
      </c>
      <c r="F15" t="s">
        <v>858</v>
      </c>
    </row>
    <row r="16" spans="1:6" x14ac:dyDescent="0.25">
      <c r="A16">
        <v>75131686</v>
      </c>
      <c r="B16">
        <v>39</v>
      </c>
      <c r="C16">
        <v>7</v>
      </c>
      <c r="D16">
        <v>99008.910900000003</v>
      </c>
      <c r="E16">
        <v>99999</v>
      </c>
      <c r="F16" t="s">
        <v>858</v>
      </c>
    </row>
    <row r="17" spans="1:6" x14ac:dyDescent="0.25">
      <c r="A17">
        <v>75896936</v>
      </c>
      <c r="B17">
        <v>35</v>
      </c>
      <c r="C17">
        <v>1</v>
      </c>
      <c r="D17">
        <v>98038.2353</v>
      </c>
      <c r="E17">
        <v>99999</v>
      </c>
      <c r="F17" t="s">
        <v>858</v>
      </c>
    </row>
    <row r="18" spans="1:6" x14ac:dyDescent="0.25">
      <c r="A18">
        <v>75895912</v>
      </c>
      <c r="B18">
        <v>35</v>
      </c>
      <c r="C18">
        <v>1</v>
      </c>
      <c r="D18">
        <v>98038.2353</v>
      </c>
      <c r="E18">
        <v>99999</v>
      </c>
      <c r="F18" t="s">
        <v>858</v>
      </c>
    </row>
    <row r="19" spans="1:6" x14ac:dyDescent="0.25">
      <c r="A19">
        <v>75842597</v>
      </c>
      <c r="B19">
        <v>80</v>
      </c>
      <c r="C19">
        <v>1</v>
      </c>
      <c r="D19">
        <v>98038.921600000001</v>
      </c>
      <c r="E19">
        <v>99999.7</v>
      </c>
      <c r="F19" t="s">
        <v>858</v>
      </c>
    </row>
    <row r="20" spans="1:6" x14ac:dyDescent="0.25">
      <c r="A20">
        <v>75150017</v>
      </c>
      <c r="B20">
        <v>80</v>
      </c>
      <c r="C20">
        <v>1</v>
      </c>
      <c r="D20">
        <v>98039.0196</v>
      </c>
      <c r="E20">
        <v>99999.8</v>
      </c>
      <c r="F20" t="s">
        <v>858</v>
      </c>
    </row>
    <row r="21" spans="1:6" x14ac:dyDescent="0.25">
      <c r="A21">
        <v>75893167</v>
      </c>
      <c r="B21">
        <v>42</v>
      </c>
      <c r="C21">
        <v>104</v>
      </c>
      <c r="D21">
        <v>99009.900999999998</v>
      </c>
      <c r="E21">
        <v>100000</v>
      </c>
      <c r="F21" t="s">
        <v>858</v>
      </c>
    </row>
    <row r="22" spans="1:6" x14ac:dyDescent="0.25">
      <c r="A22">
        <v>75871431</v>
      </c>
      <c r="B22">
        <v>43</v>
      </c>
      <c r="C22">
        <v>10</v>
      </c>
      <c r="D22">
        <v>99009.900999999998</v>
      </c>
      <c r="E22">
        <v>100000</v>
      </c>
      <c r="F22" t="s">
        <v>858</v>
      </c>
    </row>
    <row r="23" spans="1:6" x14ac:dyDescent="0.25">
      <c r="A23">
        <v>75574577</v>
      </c>
      <c r="B23">
        <v>66</v>
      </c>
      <c r="C23">
        <v>5</v>
      </c>
      <c r="D23">
        <v>99009.900999999998</v>
      </c>
      <c r="E23">
        <v>100000</v>
      </c>
      <c r="F23" t="s">
        <v>858</v>
      </c>
    </row>
    <row r="24" spans="1:6" x14ac:dyDescent="0.25">
      <c r="A24">
        <v>75820443</v>
      </c>
      <c r="B24">
        <v>71</v>
      </c>
      <c r="C24">
        <v>4</v>
      </c>
      <c r="D24">
        <v>99009.900999999998</v>
      </c>
      <c r="E24">
        <v>100000</v>
      </c>
      <c r="F24" t="s">
        <v>858</v>
      </c>
    </row>
    <row r="25" spans="1:6" x14ac:dyDescent="0.25">
      <c r="A25">
        <v>75871148</v>
      </c>
      <c r="B25">
        <v>43</v>
      </c>
      <c r="C25">
        <v>2</v>
      </c>
      <c r="D25">
        <v>98039.215700000001</v>
      </c>
      <c r="E25">
        <v>100000</v>
      </c>
      <c r="F25" t="s">
        <v>858</v>
      </c>
    </row>
    <row r="26" spans="1:6" x14ac:dyDescent="0.25">
      <c r="A26">
        <v>75884545</v>
      </c>
      <c r="B26">
        <v>29</v>
      </c>
      <c r="C26">
        <v>1</v>
      </c>
      <c r="D26">
        <v>99009.900999999998</v>
      </c>
      <c r="E26">
        <v>100000</v>
      </c>
      <c r="F26" t="s">
        <v>858</v>
      </c>
    </row>
    <row r="27" spans="1:6" x14ac:dyDescent="0.25">
      <c r="A27">
        <v>75875976</v>
      </c>
      <c r="B27">
        <v>38</v>
      </c>
      <c r="C27">
        <v>1</v>
      </c>
      <c r="D27">
        <v>98039.215700000001</v>
      </c>
      <c r="E27">
        <v>100000</v>
      </c>
      <c r="F27" t="s">
        <v>858</v>
      </c>
    </row>
    <row r="28" spans="1:6" x14ac:dyDescent="0.25">
      <c r="A28">
        <v>75864718</v>
      </c>
      <c r="B28">
        <v>28</v>
      </c>
      <c r="C28">
        <v>1</v>
      </c>
      <c r="D28">
        <v>98039.215700000001</v>
      </c>
      <c r="E28">
        <v>100000</v>
      </c>
      <c r="F28" t="s">
        <v>858</v>
      </c>
    </row>
    <row r="29" spans="1:6" x14ac:dyDescent="0.25">
      <c r="A29">
        <v>75839157</v>
      </c>
      <c r="B29">
        <v>38</v>
      </c>
      <c r="C29">
        <v>1</v>
      </c>
      <c r="D29">
        <v>99009.900999999998</v>
      </c>
      <c r="E29">
        <v>100000</v>
      </c>
      <c r="F29" t="s">
        <v>858</v>
      </c>
    </row>
    <row r="30" spans="1:6" x14ac:dyDescent="0.25">
      <c r="A30">
        <v>75819217</v>
      </c>
      <c r="B30">
        <v>26</v>
      </c>
      <c r="C30">
        <v>1</v>
      </c>
      <c r="D30">
        <v>98039.215700000001</v>
      </c>
      <c r="E30">
        <v>100000</v>
      </c>
      <c r="F30" t="s">
        <v>858</v>
      </c>
    </row>
    <row r="31" spans="1:6" x14ac:dyDescent="0.25">
      <c r="A31">
        <v>75053665</v>
      </c>
      <c r="B31">
        <v>47</v>
      </c>
      <c r="C31">
        <v>11</v>
      </c>
      <c r="D31">
        <v>99010.891099999993</v>
      </c>
      <c r="E31">
        <v>100001</v>
      </c>
      <c r="F31" t="s">
        <v>858</v>
      </c>
    </row>
  </sheetData>
  <pageMargins left="0.7" right="0.7" top="0.75" bottom="0.75" header="0.3" footer="0.3"/>
  <tableParts count="1">
    <tablePart r:id="rId1"/>
  </tableParts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61265A-8152-4BD4-ABEE-6270FA6A4602}">
  <sheetPr codeName="Sheet12"/>
  <dimension ref="A1:F31"/>
  <sheetViews>
    <sheetView workbookViewId="0">
      <selection sqref="A1:F31"/>
    </sheetView>
  </sheetViews>
  <sheetFormatPr defaultRowHeight="15" x14ac:dyDescent="0.25"/>
  <cols>
    <col min="1" max="1" width="9" bestFit="1" customWidth="1"/>
    <col min="2" max="2" width="12.7109375" bestFit="1" customWidth="1"/>
    <col min="3" max="3" width="10.140625" bestFit="1" customWidth="1"/>
    <col min="4" max="4" width="11" bestFit="1" customWidth="1"/>
    <col min="5" max="5" width="9" bestFit="1" customWidth="1"/>
    <col min="6" max="6" width="18.28515625" bestFit="1" customWidth="1"/>
  </cols>
  <sheetData>
    <row r="1" spans="1:6" x14ac:dyDescent="0.25">
      <c r="A1" t="s">
        <v>97</v>
      </c>
      <c r="B1" t="s">
        <v>98</v>
      </c>
      <c r="C1" t="s">
        <v>99</v>
      </c>
      <c r="D1" t="s">
        <v>100</v>
      </c>
      <c r="E1" t="s">
        <v>101</v>
      </c>
      <c r="F1" t="s">
        <v>102</v>
      </c>
    </row>
    <row r="2" spans="1:6" x14ac:dyDescent="0.25">
      <c r="A2">
        <v>75897362</v>
      </c>
      <c r="B2">
        <v>24</v>
      </c>
      <c r="C2">
        <v>3</v>
      </c>
      <c r="D2">
        <v>22970.247500000001</v>
      </c>
      <c r="E2">
        <v>23199.95</v>
      </c>
      <c r="F2" t="s">
        <v>858</v>
      </c>
    </row>
    <row r="3" spans="1:6" x14ac:dyDescent="0.25">
      <c r="A3">
        <v>75895504</v>
      </c>
      <c r="B3">
        <v>24</v>
      </c>
      <c r="C3">
        <v>29</v>
      </c>
      <c r="D3">
        <v>22970.257399999999</v>
      </c>
      <c r="E3">
        <v>23199.96</v>
      </c>
      <c r="F3" t="s">
        <v>858</v>
      </c>
    </row>
    <row r="4" spans="1:6" x14ac:dyDescent="0.25">
      <c r="A4">
        <v>75895138</v>
      </c>
      <c r="B4">
        <v>24</v>
      </c>
      <c r="C4">
        <v>2</v>
      </c>
      <c r="D4">
        <v>22970.2772</v>
      </c>
      <c r="E4">
        <v>23199.98</v>
      </c>
      <c r="F4" t="s">
        <v>858</v>
      </c>
    </row>
    <row r="5" spans="1:6" x14ac:dyDescent="0.25">
      <c r="A5">
        <v>75895469</v>
      </c>
      <c r="B5">
        <v>24</v>
      </c>
      <c r="C5">
        <v>1</v>
      </c>
      <c r="D5">
        <v>21886.7736</v>
      </c>
      <c r="E5">
        <v>23199.98</v>
      </c>
      <c r="F5" t="s">
        <v>858</v>
      </c>
    </row>
    <row r="6" spans="1:6" x14ac:dyDescent="0.25">
      <c r="A6">
        <v>75891279</v>
      </c>
      <c r="B6">
        <v>24</v>
      </c>
      <c r="C6">
        <v>2</v>
      </c>
      <c r="D6">
        <v>22970.296999999999</v>
      </c>
      <c r="E6">
        <v>23200</v>
      </c>
      <c r="F6" t="s">
        <v>858</v>
      </c>
    </row>
    <row r="7" spans="1:6" x14ac:dyDescent="0.25">
      <c r="A7">
        <v>75875923</v>
      </c>
      <c r="B7">
        <v>32</v>
      </c>
      <c r="C7">
        <v>16</v>
      </c>
      <c r="D7">
        <v>23099.009900000001</v>
      </c>
      <c r="E7">
        <v>23330</v>
      </c>
      <c r="F7" t="s">
        <v>858</v>
      </c>
    </row>
    <row r="8" spans="1:6" x14ac:dyDescent="0.25">
      <c r="A8">
        <v>75894489</v>
      </c>
      <c r="B8">
        <v>42</v>
      </c>
      <c r="C8">
        <v>140</v>
      </c>
      <c r="D8">
        <v>23158.415799999999</v>
      </c>
      <c r="E8">
        <v>23390</v>
      </c>
      <c r="F8" t="s">
        <v>858</v>
      </c>
    </row>
    <row r="9" spans="1:6" x14ac:dyDescent="0.25">
      <c r="A9">
        <v>75886643</v>
      </c>
      <c r="B9">
        <v>29</v>
      </c>
      <c r="C9">
        <v>88</v>
      </c>
      <c r="D9">
        <v>23158.415799999999</v>
      </c>
      <c r="E9">
        <v>23390</v>
      </c>
      <c r="F9" t="s">
        <v>858</v>
      </c>
    </row>
    <row r="10" spans="1:6" x14ac:dyDescent="0.25">
      <c r="A10">
        <v>75889444</v>
      </c>
      <c r="B10">
        <v>29</v>
      </c>
      <c r="C10">
        <v>2</v>
      </c>
      <c r="D10">
        <v>23158.415799999999</v>
      </c>
      <c r="E10">
        <v>23390</v>
      </c>
      <c r="F10" t="s">
        <v>858</v>
      </c>
    </row>
    <row r="11" spans="1:6" x14ac:dyDescent="0.25">
      <c r="A11">
        <v>75896969</v>
      </c>
      <c r="B11">
        <v>42</v>
      </c>
      <c r="C11">
        <v>2</v>
      </c>
      <c r="D11">
        <v>23158.415799999999</v>
      </c>
      <c r="E11">
        <v>23390</v>
      </c>
      <c r="F11" t="s">
        <v>858</v>
      </c>
    </row>
    <row r="12" spans="1:6" x14ac:dyDescent="0.25">
      <c r="A12">
        <v>75894983</v>
      </c>
      <c r="B12">
        <v>42</v>
      </c>
      <c r="C12">
        <v>1</v>
      </c>
      <c r="D12">
        <v>23158.415799999999</v>
      </c>
      <c r="E12">
        <v>23390</v>
      </c>
      <c r="F12" t="s">
        <v>858</v>
      </c>
    </row>
    <row r="13" spans="1:6" x14ac:dyDescent="0.25">
      <c r="A13">
        <v>75897066</v>
      </c>
      <c r="B13">
        <v>42</v>
      </c>
      <c r="C13">
        <v>1</v>
      </c>
      <c r="D13">
        <v>23158.415799999999</v>
      </c>
      <c r="E13">
        <v>23390</v>
      </c>
      <c r="F13" t="s">
        <v>858</v>
      </c>
    </row>
    <row r="14" spans="1:6" x14ac:dyDescent="0.25">
      <c r="A14">
        <v>75897237</v>
      </c>
      <c r="B14">
        <v>49</v>
      </c>
      <c r="C14">
        <v>2</v>
      </c>
      <c r="D14">
        <v>22936.2745</v>
      </c>
      <c r="E14">
        <v>23395</v>
      </c>
      <c r="F14" t="s">
        <v>858</v>
      </c>
    </row>
    <row r="15" spans="1:6" x14ac:dyDescent="0.25">
      <c r="A15">
        <v>75895847</v>
      </c>
      <c r="B15">
        <v>49</v>
      </c>
      <c r="C15">
        <v>2</v>
      </c>
      <c r="D15">
        <v>23163.366300000002</v>
      </c>
      <c r="E15">
        <v>23395</v>
      </c>
      <c r="F15" t="s">
        <v>858</v>
      </c>
    </row>
    <row r="16" spans="1:6" x14ac:dyDescent="0.25">
      <c r="A16">
        <v>75896948</v>
      </c>
      <c r="B16">
        <v>49</v>
      </c>
      <c r="C16">
        <v>1</v>
      </c>
      <c r="D16">
        <v>23163.366300000002</v>
      </c>
      <c r="E16">
        <v>23395</v>
      </c>
      <c r="F16" t="s">
        <v>858</v>
      </c>
    </row>
    <row r="17" spans="1:6" x14ac:dyDescent="0.25">
      <c r="A17">
        <v>75896967</v>
      </c>
      <c r="B17">
        <v>49</v>
      </c>
      <c r="C17">
        <v>1</v>
      </c>
      <c r="D17">
        <v>23163.366300000002</v>
      </c>
      <c r="E17">
        <v>23395</v>
      </c>
      <c r="F17" t="s">
        <v>858</v>
      </c>
    </row>
    <row r="18" spans="1:6" x14ac:dyDescent="0.25">
      <c r="A18">
        <v>75892866</v>
      </c>
      <c r="B18">
        <v>42</v>
      </c>
      <c r="C18">
        <v>3</v>
      </c>
      <c r="D18">
        <v>23168.3069</v>
      </c>
      <c r="E18">
        <v>23399.99</v>
      </c>
      <c r="F18" t="s">
        <v>858</v>
      </c>
    </row>
    <row r="19" spans="1:6" x14ac:dyDescent="0.25">
      <c r="A19">
        <v>75880564</v>
      </c>
      <c r="B19">
        <v>29</v>
      </c>
      <c r="C19">
        <v>5</v>
      </c>
      <c r="D19">
        <v>23168.316800000001</v>
      </c>
      <c r="E19">
        <v>23400</v>
      </c>
      <c r="F19" t="s">
        <v>858</v>
      </c>
    </row>
    <row r="20" spans="1:6" x14ac:dyDescent="0.25">
      <c r="A20">
        <v>75891529</v>
      </c>
      <c r="B20">
        <v>11</v>
      </c>
      <c r="C20">
        <v>2</v>
      </c>
      <c r="D20">
        <v>23198.019799999998</v>
      </c>
      <c r="E20">
        <v>23430</v>
      </c>
      <c r="F20" t="s">
        <v>859</v>
      </c>
    </row>
    <row r="21" spans="1:6" x14ac:dyDescent="0.25">
      <c r="A21">
        <v>75892463</v>
      </c>
      <c r="B21">
        <v>11</v>
      </c>
      <c r="C21">
        <v>5</v>
      </c>
      <c r="D21">
        <v>23217.821800000002</v>
      </c>
      <c r="E21">
        <v>23450</v>
      </c>
      <c r="F21" t="s">
        <v>859</v>
      </c>
    </row>
    <row r="22" spans="1:6" x14ac:dyDescent="0.25">
      <c r="A22">
        <v>75887808</v>
      </c>
      <c r="B22">
        <v>11</v>
      </c>
      <c r="C22">
        <v>3</v>
      </c>
      <c r="D22">
        <v>23217.821800000002</v>
      </c>
      <c r="E22">
        <v>23450</v>
      </c>
      <c r="F22" t="s">
        <v>859</v>
      </c>
    </row>
    <row r="23" spans="1:6" x14ac:dyDescent="0.25">
      <c r="A23">
        <v>75886781</v>
      </c>
      <c r="B23">
        <v>70</v>
      </c>
      <c r="C23">
        <v>6</v>
      </c>
      <c r="D23">
        <v>23223.7624</v>
      </c>
      <c r="E23">
        <v>23456</v>
      </c>
      <c r="F23" t="s">
        <v>858</v>
      </c>
    </row>
    <row r="24" spans="1:6" x14ac:dyDescent="0.25">
      <c r="A24">
        <v>75887115</v>
      </c>
      <c r="B24">
        <v>70</v>
      </c>
      <c r="C24">
        <v>1</v>
      </c>
      <c r="D24">
        <v>23223.7624</v>
      </c>
      <c r="E24">
        <v>23456</v>
      </c>
      <c r="F24" t="s">
        <v>858</v>
      </c>
    </row>
    <row r="25" spans="1:6" x14ac:dyDescent="0.25">
      <c r="A25">
        <v>75898132</v>
      </c>
      <c r="B25">
        <v>65</v>
      </c>
      <c r="C25">
        <v>32</v>
      </c>
      <c r="D25">
        <v>23245.5347</v>
      </c>
      <c r="E25">
        <v>23477.99</v>
      </c>
      <c r="F25" t="s">
        <v>858</v>
      </c>
    </row>
    <row r="26" spans="1:6" x14ac:dyDescent="0.25">
      <c r="A26">
        <v>75896084</v>
      </c>
      <c r="B26">
        <v>65</v>
      </c>
      <c r="C26">
        <v>2</v>
      </c>
      <c r="D26">
        <v>23245.544600000001</v>
      </c>
      <c r="E26">
        <v>23478</v>
      </c>
      <c r="F26" t="s">
        <v>858</v>
      </c>
    </row>
    <row r="27" spans="1:6" x14ac:dyDescent="0.25">
      <c r="A27">
        <v>75888676</v>
      </c>
      <c r="B27">
        <v>65</v>
      </c>
      <c r="C27">
        <v>2</v>
      </c>
      <c r="D27">
        <v>23246.5347</v>
      </c>
      <c r="E27">
        <v>23479</v>
      </c>
      <c r="F27" t="s">
        <v>858</v>
      </c>
    </row>
    <row r="28" spans="1:6" x14ac:dyDescent="0.25">
      <c r="A28">
        <v>75874249</v>
      </c>
      <c r="B28">
        <v>49</v>
      </c>
      <c r="C28">
        <v>2</v>
      </c>
      <c r="D28">
        <v>23262.376199999999</v>
      </c>
      <c r="E28">
        <v>23495</v>
      </c>
      <c r="F28" t="s">
        <v>858</v>
      </c>
    </row>
    <row r="29" spans="1:6" x14ac:dyDescent="0.25">
      <c r="A29">
        <v>75833338</v>
      </c>
      <c r="B29">
        <v>59</v>
      </c>
      <c r="C29">
        <v>64</v>
      </c>
      <c r="D29">
        <v>23266.336599999999</v>
      </c>
      <c r="E29">
        <v>23499</v>
      </c>
      <c r="F29" t="s">
        <v>858</v>
      </c>
    </row>
    <row r="30" spans="1:6" x14ac:dyDescent="0.25">
      <c r="A30">
        <v>75878243</v>
      </c>
      <c r="B30">
        <v>23</v>
      </c>
      <c r="C30">
        <v>14</v>
      </c>
      <c r="D30">
        <v>23267.019799999998</v>
      </c>
      <c r="E30">
        <v>23499.69</v>
      </c>
      <c r="F30" t="s">
        <v>858</v>
      </c>
    </row>
    <row r="31" spans="1:6" x14ac:dyDescent="0.25">
      <c r="A31">
        <v>75878414</v>
      </c>
      <c r="B31">
        <v>11</v>
      </c>
      <c r="C31">
        <v>5</v>
      </c>
      <c r="D31">
        <v>23316.831699999999</v>
      </c>
      <c r="E31">
        <v>23550</v>
      </c>
      <c r="F31" t="s">
        <v>859</v>
      </c>
    </row>
  </sheetData>
  <pageMargins left="0.7" right="0.7" top="0.75" bottom="0.75" header="0.3" footer="0.3"/>
  <tableParts count="1">
    <tablePart r:id="rId1"/>
  </tableParts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39033A-6E02-45ED-9678-0BA121045D70}">
  <sheetPr codeName="Sheet13"/>
  <dimension ref="A1:F31"/>
  <sheetViews>
    <sheetView workbookViewId="0">
      <selection sqref="A1:F31"/>
    </sheetView>
  </sheetViews>
  <sheetFormatPr defaultRowHeight="15" x14ac:dyDescent="0.25"/>
  <cols>
    <col min="1" max="1" width="9" bestFit="1" customWidth="1"/>
    <col min="2" max="2" width="12.7109375" bestFit="1" customWidth="1"/>
    <col min="3" max="3" width="10.140625" bestFit="1" customWidth="1"/>
    <col min="4" max="4" width="7" bestFit="1" customWidth="1"/>
    <col min="5" max="5" width="7.85546875" bestFit="1" customWidth="1"/>
    <col min="6" max="6" width="18.28515625" bestFit="1" customWidth="1"/>
  </cols>
  <sheetData>
    <row r="1" spans="1:6" x14ac:dyDescent="0.25">
      <c r="A1" t="s">
        <v>97</v>
      </c>
      <c r="B1" t="s">
        <v>98</v>
      </c>
      <c r="C1" t="s">
        <v>99</v>
      </c>
      <c r="D1" t="s">
        <v>100</v>
      </c>
      <c r="E1" t="s">
        <v>101</v>
      </c>
      <c r="F1" t="s">
        <v>102</v>
      </c>
    </row>
    <row r="2" spans="1:6" x14ac:dyDescent="0.25">
      <c r="A2">
        <v>75893943</v>
      </c>
      <c r="B2">
        <v>37</v>
      </c>
      <c r="C2">
        <v>307826</v>
      </c>
      <c r="D2">
        <v>2.6732999999999998</v>
      </c>
      <c r="E2">
        <v>2.7</v>
      </c>
      <c r="F2" t="s">
        <v>858</v>
      </c>
    </row>
    <row r="3" spans="1:6" x14ac:dyDescent="0.25">
      <c r="A3">
        <v>75897012</v>
      </c>
      <c r="B3">
        <v>31</v>
      </c>
      <c r="C3">
        <v>998</v>
      </c>
      <c r="D3">
        <v>2.6732999999999998</v>
      </c>
      <c r="E3">
        <v>2.7</v>
      </c>
      <c r="F3" t="s">
        <v>858</v>
      </c>
    </row>
    <row r="4" spans="1:6" x14ac:dyDescent="0.25">
      <c r="A4">
        <v>75887905</v>
      </c>
      <c r="B4">
        <v>35</v>
      </c>
      <c r="C4">
        <v>94586</v>
      </c>
      <c r="D4">
        <v>2.6831999999999998</v>
      </c>
      <c r="E4">
        <v>2.71</v>
      </c>
      <c r="F4" t="s">
        <v>858</v>
      </c>
    </row>
    <row r="5" spans="1:6" x14ac:dyDescent="0.25">
      <c r="A5">
        <v>75887185</v>
      </c>
      <c r="B5">
        <v>1</v>
      </c>
      <c r="C5">
        <v>21031</v>
      </c>
      <c r="D5">
        <v>2.6831999999999998</v>
      </c>
      <c r="E5">
        <v>2.71</v>
      </c>
      <c r="F5" t="s">
        <v>859</v>
      </c>
    </row>
    <row r="6" spans="1:6" x14ac:dyDescent="0.25">
      <c r="A6">
        <v>75896108</v>
      </c>
      <c r="B6">
        <v>29</v>
      </c>
      <c r="C6">
        <v>8355</v>
      </c>
      <c r="D6">
        <v>2.6831999999999998</v>
      </c>
      <c r="E6">
        <v>2.71</v>
      </c>
      <c r="F6" t="s">
        <v>858</v>
      </c>
    </row>
    <row r="7" spans="1:6" x14ac:dyDescent="0.25">
      <c r="A7">
        <v>75896799</v>
      </c>
      <c r="B7">
        <v>35</v>
      </c>
      <c r="C7">
        <v>2244</v>
      </c>
      <c r="D7">
        <v>2.6831999999999998</v>
      </c>
      <c r="E7">
        <v>2.71</v>
      </c>
      <c r="F7" t="s">
        <v>858</v>
      </c>
    </row>
    <row r="8" spans="1:6" x14ac:dyDescent="0.25">
      <c r="A8">
        <v>75894917</v>
      </c>
      <c r="B8">
        <v>1</v>
      </c>
      <c r="C8">
        <v>2000</v>
      </c>
      <c r="D8">
        <v>2.6831999999999998</v>
      </c>
      <c r="E8">
        <v>2.71</v>
      </c>
      <c r="F8" t="s">
        <v>859</v>
      </c>
    </row>
    <row r="9" spans="1:6" x14ac:dyDescent="0.25">
      <c r="A9">
        <v>75876659</v>
      </c>
      <c r="B9">
        <v>1</v>
      </c>
      <c r="C9">
        <v>9001</v>
      </c>
      <c r="D9">
        <v>2.6930999999999998</v>
      </c>
      <c r="E9">
        <v>2.72</v>
      </c>
      <c r="F9" t="s">
        <v>859</v>
      </c>
    </row>
    <row r="10" spans="1:6" x14ac:dyDescent="0.25">
      <c r="A10">
        <v>75896893</v>
      </c>
      <c r="B10">
        <v>24</v>
      </c>
      <c r="C10">
        <v>8995</v>
      </c>
      <c r="D10">
        <v>2.7029999999999998</v>
      </c>
      <c r="E10">
        <v>2.73</v>
      </c>
      <c r="F10" t="s">
        <v>858</v>
      </c>
    </row>
    <row r="11" spans="1:6" x14ac:dyDescent="0.25">
      <c r="A11">
        <v>75874347</v>
      </c>
      <c r="B11">
        <v>42</v>
      </c>
      <c r="C11">
        <v>84372</v>
      </c>
      <c r="D11">
        <v>2.7128999999999999</v>
      </c>
      <c r="E11">
        <v>2.74</v>
      </c>
      <c r="F11" t="s">
        <v>858</v>
      </c>
    </row>
    <row r="12" spans="1:6" x14ac:dyDescent="0.25">
      <c r="A12">
        <v>75896560</v>
      </c>
      <c r="B12">
        <v>42</v>
      </c>
      <c r="C12">
        <v>40073</v>
      </c>
      <c r="D12">
        <v>2.7128999999999999</v>
      </c>
      <c r="E12">
        <v>2.74</v>
      </c>
      <c r="F12" t="s">
        <v>858</v>
      </c>
    </row>
    <row r="13" spans="1:6" x14ac:dyDescent="0.25">
      <c r="A13">
        <v>75896210</v>
      </c>
      <c r="B13">
        <v>24</v>
      </c>
      <c r="C13">
        <v>4601</v>
      </c>
      <c r="D13">
        <v>2.7128999999999999</v>
      </c>
      <c r="E13">
        <v>2.74</v>
      </c>
      <c r="F13" t="s">
        <v>858</v>
      </c>
    </row>
    <row r="14" spans="1:6" x14ac:dyDescent="0.25">
      <c r="A14">
        <v>75897061</v>
      </c>
      <c r="B14">
        <v>42</v>
      </c>
      <c r="C14">
        <v>3367</v>
      </c>
      <c r="D14">
        <v>2.7128999999999999</v>
      </c>
      <c r="E14">
        <v>2.74</v>
      </c>
      <c r="F14" t="s">
        <v>858</v>
      </c>
    </row>
    <row r="15" spans="1:6" x14ac:dyDescent="0.25">
      <c r="A15">
        <v>75896234</v>
      </c>
      <c r="B15">
        <v>24</v>
      </c>
      <c r="C15">
        <v>1358</v>
      </c>
      <c r="D15">
        <v>2.7128999999999999</v>
      </c>
      <c r="E15">
        <v>2.74</v>
      </c>
      <c r="F15" t="s">
        <v>858</v>
      </c>
    </row>
    <row r="16" spans="1:6" x14ac:dyDescent="0.25">
      <c r="A16">
        <v>75896332</v>
      </c>
      <c r="B16">
        <v>42</v>
      </c>
      <c r="C16">
        <v>700</v>
      </c>
      <c r="D16">
        <v>2.7128999999999999</v>
      </c>
      <c r="E16">
        <v>2.74</v>
      </c>
      <c r="F16" t="s">
        <v>858</v>
      </c>
    </row>
    <row r="17" spans="1:6" x14ac:dyDescent="0.25">
      <c r="A17">
        <v>75897394</v>
      </c>
      <c r="B17">
        <v>42</v>
      </c>
      <c r="C17">
        <v>197</v>
      </c>
      <c r="D17">
        <v>2.7128999999999999</v>
      </c>
      <c r="E17">
        <v>2.74</v>
      </c>
      <c r="F17" t="s">
        <v>858</v>
      </c>
    </row>
    <row r="18" spans="1:6" x14ac:dyDescent="0.25">
      <c r="A18">
        <v>75863240</v>
      </c>
      <c r="B18">
        <v>24</v>
      </c>
      <c r="C18">
        <v>3400</v>
      </c>
      <c r="D18">
        <v>2.6960999999999999</v>
      </c>
      <c r="E18">
        <v>2.75</v>
      </c>
      <c r="F18" t="s">
        <v>858</v>
      </c>
    </row>
    <row r="19" spans="1:6" x14ac:dyDescent="0.25">
      <c r="A19">
        <v>75893835</v>
      </c>
      <c r="B19">
        <v>24</v>
      </c>
      <c r="C19">
        <v>1733</v>
      </c>
      <c r="D19">
        <v>2.7227999999999999</v>
      </c>
      <c r="E19">
        <v>2.75</v>
      </c>
      <c r="F19" t="s">
        <v>858</v>
      </c>
    </row>
    <row r="20" spans="1:6" x14ac:dyDescent="0.25">
      <c r="A20">
        <v>75892206</v>
      </c>
      <c r="B20">
        <v>49</v>
      </c>
      <c r="C20">
        <v>4</v>
      </c>
      <c r="D20">
        <v>2.7227999999999999</v>
      </c>
      <c r="E20">
        <v>2.75</v>
      </c>
      <c r="F20" t="s">
        <v>858</v>
      </c>
    </row>
    <row r="21" spans="1:6" x14ac:dyDescent="0.25">
      <c r="A21">
        <v>75893123</v>
      </c>
      <c r="B21">
        <v>49</v>
      </c>
      <c r="C21">
        <v>4</v>
      </c>
      <c r="D21">
        <v>2.7227999999999999</v>
      </c>
      <c r="E21">
        <v>2.75</v>
      </c>
      <c r="F21" t="s">
        <v>858</v>
      </c>
    </row>
    <row r="22" spans="1:6" x14ac:dyDescent="0.25">
      <c r="A22">
        <v>75896018</v>
      </c>
      <c r="B22">
        <v>15</v>
      </c>
      <c r="C22">
        <v>9798</v>
      </c>
      <c r="D22">
        <v>2.7326999999999999</v>
      </c>
      <c r="E22">
        <v>2.76</v>
      </c>
      <c r="F22" t="s">
        <v>858</v>
      </c>
    </row>
    <row r="23" spans="1:6" x14ac:dyDescent="0.25">
      <c r="A23">
        <v>75896341</v>
      </c>
      <c r="B23">
        <v>15</v>
      </c>
      <c r="C23">
        <v>2395</v>
      </c>
      <c r="D23">
        <v>2.7326999999999999</v>
      </c>
      <c r="E23">
        <v>2.76</v>
      </c>
      <c r="F23" t="s">
        <v>858</v>
      </c>
    </row>
    <row r="24" spans="1:6" x14ac:dyDescent="0.25">
      <c r="A24">
        <v>75897136</v>
      </c>
      <c r="B24">
        <v>13</v>
      </c>
      <c r="C24">
        <v>1316</v>
      </c>
      <c r="D24">
        <v>2.7326999999999999</v>
      </c>
      <c r="E24">
        <v>2.76</v>
      </c>
      <c r="F24" t="s">
        <v>858</v>
      </c>
    </row>
    <row r="25" spans="1:6" x14ac:dyDescent="0.25">
      <c r="A25">
        <v>75897142</v>
      </c>
      <c r="B25">
        <v>13</v>
      </c>
      <c r="C25">
        <v>50939</v>
      </c>
      <c r="D25">
        <v>2.7524999999999999</v>
      </c>
      <c r="E25">
        <v>2.78</v>
      </c>
      <c r="F25" t="s">
        <v>858</v>
      </c>
    </row>
    <row r="26" spans="1:6" x14ac:dyDescent="0.25">
      <c r="A26">
        <v>75885910</v>
      </c>
      <c r="B26">
        <v>15</v>
      </c>
      <c r="C26">
        <v>16977</v>
      </c>
      <c r="D26">
        <v>2.7524999999999999</v>
      </c>
      <c r="E26">
        <v>2.78</v>
      </c>
      <c r="F26" t="s">
        <v>858</v>
      </c>
    </row>
    <row r="27" spans="1:6" x14ac:dyDescent="0.25">
      <c r="A27">
        <v>75883434</v>
      </c>
      <c r="B27">
        <v>15</v>
      </c>
      <c r="C27">
        <v>10987</v>
      </c>
      <c r="D27">
        <v>2.7524999999999999</v>
      </c>
      <c r="E27">
        <v>2.78</v>
      </c>
      <c r="F27" t="s">
        <v>858</v>
      </c>
    </row>
    <row r="28" spans="1:6" x14ac:dyDescent="0.25">
      <c r="A28">
        <v>75896919</v>
      </c>
      <c r="B28">
        <v>13</v>
      </c>
      <c r="C28">
        <v>6665</v>
      </c>
      <c r="D28">
        <v>2.7524999999999999</v>
      </c>
      <c r="E28">
        <v>2.78</v>
      </c>
      <c r="F28" t="s">
        <v>858</v>
      </c>
    </row>
    <row r="29" spans="1:6" x14ac:dyDescent="0.25">
      <c r="A29">
        <v>75875422</v>
      </c>
      <c r="B29">
        <v>1</v>
      </c>
      <c r="C29">
        <v>1500</v>
      </c>
      <c r="D29">
        <v>2.7524999999999999</v>
      </c>
      <c r="E29">
        <v>2.78</v>
      </c>
      <c r="F29" t="s">
        <v>859</v>
      </c>
    </row>
    <row r="30" spans="1:6" x14ac:dyDescent="0.25">
      <c r="A30">
        <v>75857387</v>
      </c>
      <c r="B30">
        <v>13</v>
      </c>
      <c r="C30">
        <v>52589</v>
      </c>
      <c r="D30">
        <v>2.7624</v>
      </c>
      <c r="E30">
        <v>2.79</v>
      </c>
      <c r="F30" t="s">
        <v>858</v>
      </c>
    </row>
    <row r="31" spans="1:6" x14ac:dyDescent="0.25">
      <c r="A31">
        <v>75896895</v>
      </c>
      <c r="B31">
        <v>43</v>
      </c>
      <c r="C31">
        <v>9993</v>
      </c>
      <c r="D31">
        <v>2.7353000000000001</v>
      </c>
      <c r="E31">
        <v>2.79</v>
      </c>
      <c r="F31" t="s">
        <v>858</v>
      </c>
    </row>
  </sheetData>
  <pageMargins left="0.7" right="0.7" top="0.75" bottom="0.75" header="0.3" footer="0.3"/>
  <tableParts count="1">
    <tablePart r:id="rId1"/>
  </tableParts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B437AA-FD01-4BED-BA5A-4E1851658C97}">
  <sheetPr codeName="Sheet14"/>
  <dimension ref="A1:F31"/>
  <sheetViews>
    <sheetView workbookViewId="0">
      <selection sqref="A1:F31"/>
    </sheetView>
  </sheetViews>
  <sheetFormatPr defaultRowHeight="15" x14ac:dyDescent="0.25"/>
  <cols>
    <col min="1" max="1" width="9" bestFit="1" customWidth="1"/>
    <col min="2" max="2" width="12.7109375" bestFit="1" customWidth="1"/>
    <col min="3" max="3" width="10.140625" bestFit="1" customWidth="1"/>
    <col min="4" max="4" width="7" bestFit="1" customWidth="1"/>
    <col min="5" max="5" width="7.85546875" bestFit="1" customWidth="1"/>
    <col min="6" max="6" width="18.28515625" bestFit="1" customWidth="1"/>
  </cols>
  <sheetData>
    <row r="1" spans="1:6" x14ac:dyDescent="0.25">
      <c r="A1" t="s">
        <v>97</v>
      </c>
      <c r="B1" t="s">
        <v>98</v>
      </c>
      <c r="C1" t="s">
        <v>99</v>
      </c>
      <c r="D1" t="s">
        <v>100</v>
      </c>
      <c r="E1" t="s">
        <v>101</v>
      </c>
      <c r="F1" t="s">
        <v>102</v>
      </c>
    </row>
    <row r="2" spans="1:6" x14ac:dyDescent="0.25">
      <c r="A2">
        <v>75897306</v>
      </c>
      <c r="B2">
        <v>23</v>
      </c>
      <c r="C2">
        <v>3998</v>
      </c>
      <c r="D2">
        <v>0.53469999999999995</v>
      </c>
      <c r="E2">
        <v>0.54</v>
      </c>
      <c r="F2" t="s">
        <v>858</v>
      </c>
    </row>
    <row r="3" spans="1:6" x14ac:dyDescent="0.25">
      <c r="A3">
        <v>75894784</v>
      </c>
      <c r="B3">
        <v>12</v>
      </c>
      <c r="C3">
        <v>3326</v>
      </c>
      <c r="D3">
        <v>0.54459999999999997</v>
      </c>
      <c r="E3">
        <v>0.55000000000000004</v>
      </c>
      <c r="F3" t="s">
        <v>859</v>
      </c>
    </row>
    <row r="4" spans="1:6" x14ac:dyDescent="0.25">
      <c r="A4">
        <v>75898098</v>
      </c>
      <c r="B4">
        <v>27</v>
      </c>
      <c r="C4">
        <v>790</v>
      </c>
      <c r="D4">
        <v>0.54459999999999997</v>
      </c>
      <c r="E4">
        <v>0.55000000000000004</v>
      </c>
      <c r="F4" t="s">
        <v>858</v>
      </c>
    </row>
    <row r="5" spans="1:6" x14ac:dyDescent="0.25">
      <c r="A5">
        <v>75892266</v>
      </c>
      <c r="B5">
        <v>56</v>
      </c>
      <c r="C5">
        <v>14126</v>
      </c>
      <c r="D5">
        <v>0.54900000000000004</v>
      </c>
      <c r="E5">
        <v>0.56000000000000005</v>
      </c>
      <c r="F5" t="s">
        <v>858</v>
      </c>
    </row>
    <row r="6" spans="1:6" x14ac:dyDescent="0.25">
      <c r="A6">
        <v>75873905</v>
      </c>
      <c r="B6">
        <v>32</v>
      </c>
      <c r="C6">
        <v>42982</v>
      </c>
      <c r="D6">
        <v>0.56440000000000001</v>
      </c>
      <c r="E6">
        <v>0.56999999999999995</v>
      </c>
      <c r="F6" t="s">
        <v>858</v>
      </c>
    </row>
    <row r="7" spans="1:6" x14ac:dyDescent="0.25">
      <c r="A7">
        <v>75895256</v>
      </c>
      <c r="B7">
        <v>54</v>
      </c>
      <c r="C7">
        <v>13866</v>
      </c>
      <c r="D7">
        <v>0.55879999999999996</v>
      </c>
      <c r="E7">
        <v>0.56999999999999995</v>
      </c>
      <c r="F7" t="s">
        <v>858</v>
      </c>
    </row>
    <row r="8" spans="1:6" x14ac:dyDescent="0.25">
      <c r="A8">
        <v>75877489</v>
      </c>
      <c r="B8">
        <v>50</v>
      </c>
      <c r="C8">
        <v>10000</v>
      </c>
      <c r="D8">
        <v>0.56440000000000001</v>
      </c>
      <c r="E8">
        <v>0.56999999999999995</v>
      </c>
      <c r="F8" t="s">
        <v>858</v>
      </c>
    </row>
    <row r="9" spans="1:6" x14ac:dyDescent="0.25">
      <c r="A9">
        <v>75880058</v>
      </c>
      <c r="B9">
        <v>50</v>
      </c>
      <c r="C9">
        <v>10000</v>
      </c>
      <c r="D9">
        <v>0.56440000000000001</v>
      </c>
      <c r="E9">
        <v>0.56999999999999995</v>
      </c>
      <c r="F9" t="s">
        <v>858</v>
      </c>
    </row>
    <row r="10" spans="1:6" x14ac:dyDescent="0.25">
      <c r="A10">
        <v>75844535</v>
      </c>
      <c r="B10">
        <v>50</v>
      </c>
      <c r="C10">
        <v>9990</v>
      </c>
      <c r="D10">
        <v>0.52290000000000003</v>
      </c>
      <c r="E10">
        <v>0.56999999999999995</v>
      </c>
      <c r="F10" t="s">
        <v>858</v>
      </c>
    </row>
    <row r="11" spans="1:6" x14ac:dyDescent="0.25">
      <c r="A11">
        <v>75898110</v>
      </c>
      <c r="B11">
        <v>65</v>
      </c>
      <c r="C11">
        <v>841</v>
      </c>
      <c r="D11">
        <v>0.56440000000000001</v>
      </c>
      <c r="E11">
        <v>0.56999999999999995</v>
      </c>
      <c r="F11" t="s">
        <v>858</v>
      </c>
    </row>
    <row r="12" spans="1:6" x14ac:dyDescent="0.25">
      <c r="A12">
        <v>75898106</v>
      </c>
      <c r="B12">
        <v>35</v>
      </c>
      <c r="C12">
        <v>350</v>
      </c>
      <c r="D12">
        <v>0.56440000000000001</v>
      </c>
      <c r="E12">
        <v>0.56999999999999995</v>
      </c>
      <c r="F12" t="s">
        <v>858</v>
      </c>
    </row>
    <row r="13" spans="1:6" x14ac:dyDescent="0.25">
      <c r="A13">
        <v>75890302</v>
      </c>
      <c r="B13">
        <v>40</v>
      </c>
      <c r="C13">
        <v>59372</v>
      </c>
      <c r="D13">
        <v>0.57430000000000003</v>
      </c>
      <c r="E13">
        <v>0.57999999999999996</v>
      </c>
      <c r="F13" t="s">
        <v>858</v>
      </c>
    </row>
    <row r="14" spans="1:6" x14ac:dyDescent="0.25">
      <c r="A14">
        <v>75895395</v>
      </c>
      <c r="B14">
        <v>40</v>
      </c>
      <c r="C14">
        <v>49998</v>
      </c>
      <c r="D14">
        <v>0.57430000000000003</v>
      </c>
      <c r="E14">
        <v>0.57999999999999996</v>
      </c>
      <c r="F14" t="s">
        <v>858</v>
      </c>
    </row>
    <row r="15" spans="1:6" x14ac:dyDescent="0.25">
      <c r="A15">
        <v>75854664</v>
      </c>
      <c r="B15">
        <v>54</v>
      </c>
      <c r="C15">
        <v>49994</v>
      </c>
      <c r="D15">
        <v>0.56859999999999999</v>
      </c>
      <c r="E15">
        <v>0.57999999999999996</v>
      </c>
      <c r="F15" t="s">
        <v>858</v>
      </c>
    </row>
    <row r="16" spans="1:6" x14ac:dyDescent="0.25">
      <c r="A16">
        <v>75898056</v>
      </c>
      <c r="B16">
        <v>49</v>
      </c>
      <c r="C16">
        <v>28999</v>
      </c>
      <c r="D16">
        <v>0.57430000000000003</v>
      </c>
      <c r="E16">
        <v>0.57999999999999996</v>
      </c>
      <c r="F16" t="s">
        <v>858</v>
      </c>
    </row>
    <row r="17" spans="1:6" x14ac:dyDescent="0.25">
      <c r="A17">
        <v>75894992</v>
      </c>
      <c r="B17">
        <v>9</v>
      </c>
      <c r="C17">
        <v>19990</v>
      </c>
      <c r="D17">
        <v>0.57430000000000003</v>
      </c>
      <c r="E17">
        <v>0.57999999999999996</v>
      </c>
      <c r="F17" t="s">
        <v>859</v>
      </c>
    </row>
    <row r="18" spans="1:6" x14ac:dyDescent="0.25">
      <c r="A18">
        <v>75862068</v>
      </c>
      <c r="B18">
        <v>15</v>
      </c>
      <c r="C18">
        <v>13397</v>
      </c>
      <c r="D18">
        <v>0.57430000000000003</v>
      </c>
      <c r="E18">
        <v>0.57999999999999996</v>
      </c>
      <c r="F18" t="s">
        <v>858</v>
      </c>
    </row>
    <row r="19" spans="1:6" x14ac:dyDescent="0.25">
      <c r="A19">
        <v>75896861</v>
      </c>
      <c r="B19">
        <v>15</v>
      </c>
      <c r="C19">
        <v>12344</v>
      </c>
      <c r="D19">
        <v>0.57430000000000003</v>
      </c>
      <c r="E19">
        <v>0.57999999999999996</v>
      </c>
      <c r="F19" t="s">
        <v>858</v>
      </c>
    </row>
    <row r="20" spans="1:6" x14ac:dyDescent="0.25">
      <c r="A20">
        <v>75870380</v>
      </c>
      <c r="B20">
        <v>70</v>
      </c>
      <c r="C20">
        <v>11671</v>
      </c>
      <c r="D20">
        <v>0.56859999999999999</v>
      </c>
      <c r="E20">
        <v>0.57999999999999996</v>
      </c>
      <c r="F20" t="s">
        <v>858</v>
      </c>
    </row>
    <row r="21" spans="1:6" x14ac:dyDescent="0.25">
      <c r="A21">
        <v>75880376</v>
      </c>
      <c r="B21">
        <v>54</v>
      </c>
      <c r="C21">
        <v>9997</v>
      </c>
      <c r="D21">
        <v>0.56859999999999999</v>
      </c>
      <c r="E21">
        <v>0.57999999999999996</v>
      </c>
      <c r="F21" t="s">
        <v>858</v>
      </c>
    </row>
    <row r="22" spans="1:6" x14ac:dyDescent="0.25">
      <c r="A22">
        <v>75898055</v>
      </c>
      <c r="B22">
        <v>65</v>
      </c>
      <c r="C22">
        <v>4916</v>
      </c>
      <c r="D22">
        <v>0.57430000000000003</v>
      </c>
      <c r="E22">
        <v>0.57999999999999996</v>
      </c>
      <c r="F22" t="s">
        <v>858</v>
      </c>
    </row>
    <row r="23" spans="1:6" x14ac:dyDescent="0.25">
      <c r="A23">
        <v>75896628</v>
      </c>
      <c r="B23">
        <v>27</v>
      </c>
      <c r="C23">
        <v>526</v>
      </c>
      <c r="D23">
        <v>0.57430000000000003</v>
      </c>
      <c r="E23">
        <v>0.57999999999999996</v>
      </c>
      <c r="F23" t="s">
        <v>858</v>
      </c>
    </row>
    <row r="24" spans="1:6" x14ac:dyDescent="0.25">
      <c r="A24">
        <v>75893307</v>
      </c>
      <c r="B24">
        <v>40</v>
      </c>
      <c r="C24">
        <v>500</v>
      </c>
      <c r="D24">
        <v>0.57430000000000003</v>
      </c>
      <c r="E24">
        <v>0.57999999999999996</v>
      </c>
      <c r="F24" t="s">
        <v>858</v>
      </c>
    </row>
    <row r="25" spans="1:6" x14ac:dyDescent="0.25">
      <c r="A25">
        <v>75896352</v>
      </c>
      <c r="B25">
        <v>9</v>
      </c>
      <c r="C25">
        <v>201</v>
      </c>
      <c r="D25">
        <v>0.57430000000000003</v>
      </c>
      <c r="E25">
        <v>0.57999999999999996</v>
      </c>
      <c r="F25" t="s">
        <v>859</v>
      </c>
    </row>
    <row r="26" spans="1:6" x14ac:dyDescent="0.25">
      <c r="A26">
        <v>75864281</v>
      </c>
      <c r="B26">
        <v>27</v>
      </c>
      <c r="C26">
        <v>87</v>
      </c>
      <c r="D26">
        <v>0.57430000000000003</v>
      </c>
      <c r="E26">
        <v>0.57999999999999996</v>
      </c>
      <c r="F26" t="s">
        <v>858</v>
      </c>
    </row>
    <row r="27" spans="1:6" x14ac:dyDescent="0.25">
      <c r="A27">
        <v>75744401</v>
      </c>
      <c r="B27">
        <v>82</v>
      </c>
      <c r="C27">
        <v>489635</v>
      </c>
      <c r="D27">
        <v>0.58420000000000005</v>
      </c>
      <c r="E27">
        <v>0.59</v>
      </c>
      <c r="F27" t="s">
        <v>858</v>
      </c>
    </row>
    <row r="28" spans="1:6" x14ac:dyDescent="0.25">
      <c r="A28">
        <v>75897039</v>
      </c>
      <c r="B28">
        <v>42</v>
      </c>
      <c r="C28">
        <v>437855</v>
      </c>
      <c r="D28">
        <v>0.58420000000000005</v>
      </c>
      <c r="E28">
        <v>0.59</v>
      </c>
      <c r="F28" t="s">
        <v>858</v>
      </c>
    </row>
    <row r="29" spans="1:6" x14ac:dyDescent="0.25">
      <c r="A29">
        <v>75897472</v>
      </c>
      <c r="B29">
        <v>35</v>
      </c>
      <c r="C29">
        <v>170574</v>
      </c>
      <c r="D29">
        <v>0.58420000000000005</v>
      </c>
      <c r="E29">
        <v>0.59</v>
      </c>
      <c r="F29" t="s">
        <v>858</v>
      </c>
    </row>
    <row r="30" spans="1:6" x14ac:dyDescent="0.25">
      <c r="A30">
        <v>75848498</v>
      </c>
      <c r="B30">
        <v>27</v>
      </c>
      <c r="C30">
        <v>49999</v>
      </c>
      <c r="D30">
        <v>0.58420000000000005</v>
      </c>
      <c r="E30">
        <v>0.59</v>
      </c>
      <c r="F30" t="s">
        <v>858</v>
      </c>
    </row>
    <row r="31" spans="1:6" x14ac:dyDescent="0.25">
      <c r="A31">
        <v>75893477</v>
      </c>
      <c r="B31">
        <v>13</v>
      </c>
      <c r="C31">
        <v>37583</v>
      </c>
      <c r="D31">
        <v>0.58420000000000005</v>
      </c>
      <c r="E31">
        <v>0.59</v>
      </c>
      <c r="F31" t="s">
        <v>858</v>
      </c>
    </row>
  </sheetData>
  <pageMargins left="0.7" right="0.7" top="0.75" bottom="0.75" header="0.3" footer="0.3"/>
  <tableParts count="1">
    <tablePart r:id="rId1"/>
  </tableParts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5DA6D5-47A2-43ED-9161-27D253C29454}">
  <sheetPr codeName="Sheet15"/>
  <dimension ref="A1:F31"/>
  <sheetViews>
    <sheetView workbookViewId="0">
      <selection sqref="A1:F31"/>
    </sheetView>
  </sheetViews>
  <sheetFormatPr defaultRowHeight="15" x14ac:dyDescent="0.25"/>
  <cols>
    <col min="1" max="1" width="9" bestFit="1" customWidth="1"/>
    <col min="2" max="2" width="12.7109375" bestFit="1" customWidth="1"/>
    <col min="3" max="3" width="10.140625" bestFit="1" customWidth="1"/>
    <col min="4" max="4" width="8" bestFit="1" customWidth="1"/>
    <col min="5" max="5" width="7.85546875" bestFit="1" customWidth="1"/>
    <col min="6" max="6" width="18.28515625" bestFit="1" customWidth="1"/>
  </cols>
  <sheetData>
    <row r="1" spans="1:6" x14ac:dyDescent="0.25">
      <c r="A1" t="s">
        <v>97</v>
      </c>
      <c r="B1" t="s">
        <v>98</v>
      </c>
      <c r="C1" t="s">
        <v>99</v>
      </c>
      <c r="D1" t="s">
        <v>100</v>
      </c>
      <c r="E1" t="s">
        <v>101</v>
      </c>
      <c r="F1" t="s">
        <v>102</v>
      </c>
    </row>
    <row r="2" spans="1:6" x14ac:dyDescent="0.25">
      <c r="A2">
        <v>75896785</v>
      </c>
      <c r="B2">
        <v>51</v>
      </c>
      <c r="C2">
        <v>3500</v>
      </c>
      <c r="D2">
        <v>77.722800000000007</v>
      </c>
      <c r="E2">
        <v>78.5</v>
      </c>
      <c r="F2" t="s">
        <v>858</v>
      </c>
    </row>
    <row r="3" spans="1:6" x14ac:dyDescent="0.25">
      <c r="A3">
        <v>75895480</v>
      </c>
      <c r="B3">
        <v>53</v>
      </c>
      <c r="C3">
        <v>459</v>
      </c>
      <c r="D3">
        <v>77.722800000000007</v>
      </c>
      <c r="E3">
        <v>78.5</v>
      </c>
      <c r="F3" t="s">
        <v>858</v>
      </c>
    </row>
    <row r="4" spans="1:6" x14ac:dyDescent="0.25">
      <c r="A4">
        <v>75897998</v>
      </c>
      <c r="B4">
        <v>49</v>
      </c>
      <c r="C4">
        <v>189</v>
      </c>
      <c r="D4">
        <v>76.407799999999995</v>
      </c>
      <c r="E4">
        <v>78.7</v>
      </c>
      <c r="F4" t="s">
        <v>858</v>
      </c>
    </row>
    <row r="5" spans="1:6" x14ac:dyDescent="0.25">
      <c r="A5">
        <v>75897591</v>
      </c>
      <c r="B5">
        <v>81</v>
      </c>
      <c r="C5">
        <v>8888</v>
      </c>
      <c r="D5">
        <v>78.019800000000004</v>
      </c>
      <c r="E5">
        <v>78.8</v>
      </c>
      <c r="F5" t="s">
        <v>858</v>
      </c>
    </row>
    <row r="6" spans="1:6" x14ac:dyDescent="0.25">
      <c r="A6">
        <v>75898081</v>
      </c>
      <c r="B6">
        <v>30</v>
      </c>
      <c r="C6">
        <v>4000</v>
      </c>
      <c r="D6">
        <v>78.019800000000004</v>
      </c>
      <c r="E6">
        <v>78.8</v>
      </c>
      <c r="F6" t="s">
        <v>858</v>
      </c>
    </row>
    <row r="7" spans="1:6" x14ac:dyDescent="0.25">
      <c r="A7">
        <v>75890607</v>
      </c>
      <c r="B7">
        <v>42</v>
      </c>
      <c r="C7">
        <v>19871</v>
      </c>
      <c r="D7">
        <v>78.118799999999993</v>
      </c>
      <c r="E7">
        <v>78.900000000000006</v>
      </c>
      <c r="F7" t="s">
        <v>858</v>
      </c>
    </row>
    <row r="8" spans="1:6" x14ac:dyDescent="0.25">
      <c r="A8">
        <v>75895890</v>
      </c>
      <c r="B8">
        <v>33</v>
      </c>
      <c r="C8">
        <v>1499</v>
      </c>
      <c r="D8">
        <v>78.118799999999993</v>
      </c>
      <c r="E8">
        <v>78.900000000000006</v>
      </c>
      <c r="F8" t="s">
        <v>858</v>
      </c>
    </row>
    <row r="9" spans="1:6" x14ac:dyDescent="0.25">
      <c r="A9">
        <v>75898068</v>
      </c>
      <c r="B9">
        <v>80</v>
      </c>
      <c r="C9">
        <v>200</v>
      </c>
      <c r="D9">
        <v>78.118799999999993</v>
      </c>
      <c r="E9">
        <v>78.900000000000006</v>
      </c>
      <c r="F9" t="s">
        <v>858</v>
      </c>
    </row>
    <row r="10" spans="1:6" x14ac:dyDescent="0.25">
      <c r="A10">
        <v>75896427</v>
      </c>
      <c r="B10">
        <v>42</v>
      </c>
      <c r="C10">
        <v>100</v>
      </c>
      <c r="D10">
        <v>77.352900000000005</v>
      </c>
      <c r="E10">
        <v>78.900000000000006</v>
      </c>
      <c r="F10" t="s">
        <v>858</v>
      </c>
    </row>
    <row r="11" spans="1:6" x14ac:dyDescent="0.25">
      <c r="A11">
        <v>75897745</v>
      </c>
      <c r="B11">
        <v>11</v>
      </c>
      <c r="C11">
        <v>21</v>
      </c>
      <c r="D11">
        <v>78.118799999999993</v>
      </c>
      <c r="E11">
        <v>78.900000000000006</v>
      </c>
      <c r="F11" t="s">
        <v>859</v>
      </c>
    </row>
    <row r="12" spans="1:6" x14ac:dyDescent="0.25">
      <c r="A12">
        <v>75856025</v>
      </c>
      <c r="B12">
        <v>42</v>
      </c>
      <c r="C12">
        <v>4984</v>
      </c>
      <c r="D12">
        <v>78.168300000000002</v>
      </c>
      <c r="E12">
        <v>78.95</v>
      </c>
      <c r="F12" t="s">
        <v>858</v>
      </c>
    </row>
    <row r="13" spans="1:6" x14ac:dyDescent="0.25">
      <c r="A13">
        <v>75897452</v>
      </c>
      <c r="B13">
        <v>24</v>
      </c>
      <c r="C13">
        <v>1354</v>
      </c>
      <c r="D13">
        <v>78.168300000000002</v>
      </c>
      <c r="E13">
        <v>78.95</v>
      </c>
      <c r="F13" t="s">
        <v>858</v>
      </c>
    </row>
    <row r="14" spans="1:6" x14ac:dyDescent="0.25">
      <c r="A14">
        <v>75894950</v>
      </c>
      <c r="B14">
        <v>169</v>
      </c>
      <c r="C14">
        <v>555</v>
      </c>
      <c r="D14">
        <v>77.402000000000001</v>
      </c>
      <c r="E14">
        <v>78.95</v>
      </c>
      <c r="F14" t="s">
        <v>858</v>
      </c>
    </row>
    <row r="15" spans="1:6" x14ac:dyDescent="0.25">
      <c r="A15">
        <v>75897991</v>
      </c>
      <c r="B15">
        <v>65</v>
      </c>
      <c r="C15">
        <v>489</v>
      </c>
      <c r="D15">
        <v>78.168300000000002</v>
      </c>
      <c r="E15">
        <v>78.95</v>
      </c>
      <c r="F15" t="s">
        <v>858</v>
      </c>
    </row>
    <row r="16" spans="1:6" x14ac:dyDescent="0.25">
      <c r="A16">
        <v>75897863</v>
      </c>
      <c r="B16">
        <v>65</v>
      </c>
      <c r="C16">
        <v>1550</v>
      </c>
      <c r="D16">
        <v>78.178200000000004</v>
      </c>
      <c r="E16">
        <v>78.959999999999994</v>
      </c>
      <c r="F16" t="s">
        <v>858</v>
      </c>
    </row>
    <row r="17" spans="1:6" x14ac:dyDescent="0.25">
      <c r="A17">
        <v>75897381</v>
      </c>
      <c r="B17">
        <v>24</v>
      </c>
      <c r="C17">
        <v>1199</v>
      </c>
      <c r="D17">
        <v>78.178200000000004</v>
      </c>
      <c r="E17">
        <v>78.959999999999994</v>
      </c>
      <c r="F17" t="s">
        <v>858</v>
      </c>
    </row>
    <row r="18" spans="1:6" x14ac:dyDescent="0.25">
      <c r="A18">
        <v>75897418</v>
      </c>
      <c r="B18">
        <v>24</v>
      </c>
      <c r="C18">
        <v>800</v>
      </c>
      <c r="D18">
        <v>78.178200000000004</v>
      </c>
      <c r="E18">
        <v>78.959999999999994</v>
      </c>
      <c r="F18" t="s">
        <v>858</v>
      </c>
    </row>
    <row r="19" spans="1:6" x14ac:dyDescent="0.25">
      <c r="A19">
        <v>75897897</v>
      </c>
      <c r="B19">
        <v>35</v>
      </c>
      <c r="C19">
        <v>300</v>
      </c>
      <c r="D19">
        <v>78.178200000000004</v>
      </c>
      <c r="E19">
        <v>78.959999999999994</v>
      </c>
      <c r="F19" t="s">
        <v>858</v>
      </c>
    </row>
    <row r="20" spans="1:6" x14ac:dyDescent="0.25">
      <c r="A20">
        <v>75897344</v>
      </c>
      <c r="B20">
        <v>35</v>
      </c>
      <c r="C20">
        <v>94</v>
      </c>
      <c r="D20">
        <v>78.178200000000004</v>
      </c>
      <c r="E20">
        <v>78.959999999999994</v>
      </c>
      <c r="F20" t="s">
        <v>858</v>
      </c>
    </row>
    <row r="21" spans="1:6" x14ac:dyDescent="0.25">
      <c r="A21">
        <v>75897406</v>
      </c>
      <c r="B21">
        <v>35</v>
      </c>
      <c r="C21">
        <v>50</v>
      </c>
      <c r="D21">
        <v>78.178200000000004</v>
      </c>
      <c r="E21">
        <v>78.959999999999994</v>
      </c>
      <c r="F21" t="s">
        <v>858</v>
      </c>
    </row>
    <row r="22" spans="1:6" x14ac:dyDescent="0.25">
      <c r="A22">
        <v>75897934</v>
      </c>
      <c r="B22">
        <v>35</v>
      </c>
      <c r="C22">
        <v>35</v>
      </c>
      <c r="D22">
        <v>78.178200000000004</v>
      </c>
      <c r="E22">
        <v>78.959999999999994</v>
      </c>
      <c r="F22" t="s">
        <v>858</v>
      </c>
    </row>
    <row r="23" spans="1:6" x14ac:dyDescent="0.25">
      <c r="A23">
        <v>75897202</v>
      </c>
      <c r="B23">
        <v>24</v>
      </c>
      <c r="C23">
        <v>2047</v>
      </c>
      <c r="D23">
        <v>78.188100000000006</v>
      </c>
      <c r="E23">
        <v>78.97</v>
      </c>
      <c r="F23" t="s">
        <v>858</v>
      </c>
    </row>
    <row r="24" spans="1:6" x14ac:dyDescent="0.25">
      <c r="A24">
        <v>75897016</v>
      </c>
      <c r="B24">
        <v>35</v>
      </c>
      <c r="C24">
        <v>550</v>
      </c>
      <c r="D24">
        <v>78.188100000000006</v>
      </c>
      <c r="E24">
        <v>78.97</v>
      </c>
      <c r="F24" t="s">
        <v>858</v>
      </c>
    </row>
    <row r="25" spans="1:6" x14ac:dyDescent="0.25">
      <c r="A25">
        <v>75897621</v>
      </c>
      <c r="B25">
        <v>65</v>
      </c>
      <c r="C25">
        <v>286</v>
      </c>
      <c r="D25">
        <v>78.188100000000006</v>
      </c>
      <c r="E25">
        <v>78.97</v>
      </c>
      <c r="F25" t="s">
        <v>858</v>
      </c>
    </row>
    <row r="26" spans="1:6" x14ac:dyDescent="0.25">
      <c r="A26">
        <v>75897144</v>
      </c>
      <c r="B26">
        <v>24</v>
      </c>
      <c r="C26">
        <v>1236</v>
      </c>
      <c r="D26">
        <v>78.197999999999993</v>
      </c>
      <c r="E26">
        <v>78.98</v>
      </c>
      <c r="F26" t="s">
        <v>858</v>
      </c>
    </row>
    <row r="27" spans="1:6" x14ac:dyDescent="0.25">
      <c r="A27">
        <v>75890918</v>
      </c>
      <c r="B27">
        <v>48</v>
      </c>
      <c r="C27">
        <v>998</v>
      </c>
      <c r="D27">
        <v>77.431399999999996</v>
      </c>
      <c r="E27">
        <v>78.98</v>
      </c>
      <c r="F27" t="s">
        <v>858</v>
      </c>
    </row>
    <row r="28" spans="1:6" x14ac:dyDescent="0.25">
      <c r="A28">
        <v>75897811</v>
      </c>
      <c r="B28">
        <v>11</v>
      </c>
      <c r="C28">
        <v>50</v>
      </c>
      <c r="D28">
        <v>78.197999999999993</v>
      </c>
      <c r="E28">
        <v>78.98</v>
      </c>
      <c r="F28" t="s">
        <v>859</v>
      </c>
    </row>
    <row r="29" spans="1:6" x14ac:dyDescent="0.25">
      <c r="A29">
        <v>75896918</v>
      </c>
      <c r="B29">
        <v>65</v>
      </c>
      <c r="C29">
        <v>18004</v>
      </c>
      <c r="D29">
        <v>78.207899999999995</v>
      </c>
      <c r="E29">
        <v>78.989999999999995</v>
      </c>
      <c r="F29" t="s">
        <v>858</v>
      </c>
    </row>
    <row r="30" spans="1:6" x14ac:dyDescent="0.25">
      <c r="A30">
        <v>75882534</v>
      </c>
      <c r="B30">
        <v>48</v>
      </c>
      <c r="C30">
        <v>9797</v>
      </c>
      <c r="D30">
        <v>78.207899999999995</v>
      </c>
      <c r="E30">
        <v>78.989999999999995</v>
      </c>
      <c r="F30" t="s">
        <v>858</v>
      </c>
    </row>
    <row r="31" spans="1:6" x14ac:dyDescent="0.25">
      <c r="A31">
        <v>75817153</v>
      </c>
      <c r="B31">
        <v>76</v>
      </c>
      <c r="C31">
        <v>3638</v>
      </c>
      <c r="D31">
        <v>78.207899999999995</v>
      </c>
      <c r="E31">
        <v>78.989999999999995</v>
      </c>
      <c r="F31" t="s">
        <v>858</v>
      </c>
    </row>
  </sheetData>
  <pageMargins left="0.7" right="0.7" top="0.75" bottom="0.75" header="0.3" footer="0.3"/>
  <tableParts count="1">
    <tablePart r:id="rId1"/>
  </tableParts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33E3CB-F5A7-4659-9F57-3957AF23046C}">
  <sheetPr codeName="Sheet16"/>
  <dimension ref="A1:F31"/>
  <sheetViews>
    <sheetView workbookViewId="0"/>
  </sheetViews>
  <sheetFormatPr defaultRowHeight="15" x14ac:dyDescent="0.25"/>
  <cols>
    <col min="1" max="1" width="9" bestFit="1" customWidth="1"/>
    <col min="2" max="2" width="12.7109375" bestFit="1" customWidth="1"/>
    <col min="3" max="3" width="10.140625" bestFit="1" customWidth="1"/>
    <col min="4" max="4" width="10" bestFit="1" customWidth="1"/>
    <col min="5" max="5" width="8" bestFit="1" customWidth="1"/>
    <col min="6" max="6" width="18.28515625" bestFit="1" customWidth="1"/>
  </cols>
  <sheetData>
    <row r="1" spans="1:6" x14ac:dyDescent="0.25">
      <c r="A1" t="s">
        <v>97</v>
      </c>
      <c r="B1" t="s">
        <v>98</v>
      </c>
      <c r="C1" t="s">
        <v>99</v>
      </c>
      <c r="D1" t="s">
        <v>100</v>
      </c>
      <c r="E1" t="s">
        <v>101</v>
      </c>
      <c r="F1" t="s">
        <v>102</v>
      </c>
    </row>
    <row r="2" spans="1:6" x14ac:dyDescent="0.25">
      <c r="A2">
        <v>75894496</v>
      </c>
      <c r="B2">
        <v>42</v>
      </c>
      <c r="C2">
        <v>4389</v>
      </c>
      <c r="D2">
        <v>1072</v>
      </c>
      <c r="E2">
        <v>1072</v>
      </c>
      <c r="F2" t="s">
        <v>858</v>
      </c>
    </row>
    <row r="3" spans="1:6" x14ac:dyDescent="0.25">
      <c r="A3">
        <v>75882314</v>
      </c>
      <c r="B3">
        <v>13</v>
      </c>
      <c r="C3">
        <v>436</v>
      </c>
      <c r="D3">
        <v>1072</v>
      </c>
      <c r="E3">
        <v>1072</v>
      </c>
      <c r="F3" t="s">
        <v>858</v>
      </c>
    </row>
    <row r="4" spans="1:6" x14ac:dyDescent="0.25">
      <c r="A4">
        <v>75894271</v>
      </c>
      <c r="B4">
        <v>13</v>
      </c>
      <c r="C4">
        <v>25</v>
      </c>
      <c r="D4">
        <v>1072</v>
      </c>
      <c r="E4">
        <v>1072</v>
      </c>
      <c r="F4" t="s">
        <v>858</v>
      </c>
    </row>
    <row r="5" spans="1:6" x14ac:dyDescent="0.25">
      <c r="A5">
        <v>75897338</v>
      </c>
      <c r="B5">
        <v>42</v>
      </c>
      <c r="C5">
        <v>21</v>
      </c>
      <c r="D5">
        <v>1072</v>
      </c>
      <c r="E5">
        <v>1072</v>
      </c>
      <c r="F5" t="s">
        <v>858</v>
      </c>
    </row>
    <row r="6" spans="1:6" x14ac:dyDescent="0.25">
      <c r="A6">
        <v>75893246</v>
      </c>
      <c r="B6">
        <v>13</v>
      </c>
      <c r="C6">
        <v>10</v>
      </c>
      <c r="D6">
        <v>1072</v>
      </c>
      <c r="E6">
        <v>1072</v>
      </c>
      <c r="F6" t="s">
        <v>858</v>
      </c>
    </row>
    <row r="7" spans="1:6" x14ac:dyDescent="0.25">
      <c r="A7">
        <v>75882489</v>
      </c>
      <c r="B7">
        <v>13</v>
      </c>
      <c r="C7">
        <v>6</v>
      </c>
      <c r="D7">
        <v>1072</v>
      </c>
      <c r="E7">
        <v>1072</v>
      </c>
      <c r="F7" t="s">
        <v>858</v>
      </c>
    </row>
    <row r="8" spans="1:6" x14ac:dyDescent="0.25">
      <c r="A8">
        <v>75889798</v>
      </c>
      <c r="B8">
        <v>13</v>
      </c>
      <c r="C8">
        <v>2</v>
      </c>
      <c r="D8">
        <v>1072</v>
      </c>
      <c r="E8">
        <v>1072</v>
      </c>
      <c r="F8" t="s">
        <v>858</v>
      </c>
    </row>
    <row r="9" spans="1:6" x14ac:dyDescent="0.25">
      <c r="A9">
        <v>75898114</v>
      </c>
      <c r="B9">
        <v>65</v>
      </c>
      <c r="C9">
        <v>334</v>
      </c>
      <c r="D9">
        <v>1073.79</v>
      </c>
      <c r="E9">
        <v>1073.79</v>
      </c>
      <c r="F9" t="s">
        <v>858</v>
      </c>
    </row>
    <row r="10" spans="1:6" x14ac:dyDescent="0.25">
      <c r="A10">
        <v>75897933</v>
      </c>
      <c r="B10">
        <v>65</v>
      </c>
      <c r="C10">
        <v>198</v>
      </c>
      <c r="D10">
        <v>1073.8</v>
      </c>
      <c r="E10">
        <v>1073.8</v>
      </c>
      <c r="F10" t="s">
        <v>858</v>
      </c>
    </row>
    <row r="11" spans="1:6" x14ac:dyDescent="0.25">
      <c r="A11">
        <v>75896931</v>
      </c>
      <c r="B11">
        <v>65</v>
      </c>
      <c r="C11">
        <v>7</v>
      </c>
      <c r="D11">
        <v>1073.99</v>
      </c>
      <c r="E11">
        <v>1073.99</v>
      </c>
      <c r="F11" t="s">
        <v>858</v>
      </c>
    </row>
    <row r="12" spans="1:6" x14ac:dyDescent="0.25">
      <c r="A12">
        <v>75897337</v>
      </c>
      <c r="B12">
        <v>65</v>
      </c>
      <c r="C12">
        <v>5</v>
      </c>
      <c r="D12">
        <v>1073.99</v>
      </c>
      <c r="E12">
        <v>1073.99</v>
      </c>
      <c r="F12" t="s">
        <v>858</v>
      </c>
    </row>
    <row r="13" spans="1:6" x14ac:dyDescent="0.25">
      <c r="A13">
        <v>75896946</v>
      </c>
      <c r="B13">
        <v>65</v>
      </c>
      <c r="C13">
        <v>4</v>
      </c>
      <c r="D13">
        <v>1074.99</v>
      </c>
      <c r="E13">
        <v>1074.99</v>
      </c>
      <c r="F13" t="s">
        <v>858</v>
      </c>
    </row>
    <row r="14" spans="1:6" x14ac:dyDescent="0.25">
      <c r="A14">
        <v>75870308</v>
      </c>
      <c r="B14">
        <v>42</v>
      </c>
      <c r="C14">
        <v>90</v>
      </c>
      <c r="D14">
        <v>1077</v>
      </c>
      <c r="E14">
        <v>1077</v>
      </c>
      <c r="F14" t="s">
        <v>858</v>
      </c>
    </row>
    <row r="15" spans="1:6" x14ac:dyDescent="0.25">
      <c r="A15">
        <v>75890613</v>
      </c>
      <c r="B15">
        <v>42</v>
      </c>
      <c r="C15">
        <v>1</v>
      </c>
      <c r="D15">
        <v>1077</v>
      </c>
      <c r="E15">
        <v>1077</v>
      </c>
      <c r="F15" t="s">
        <v>858</v>
      </c>
    </row>
    <row r="16" spans="1:6" x14ac:dyDescent="0.25">
      <c r="A16">
        <v>75898010</v>
      </c>
      <c r="B16">
        <v>27</v>
      </c>
      <c r="C16">
        <v>503</v>
      </c>
      <c r="D16">
        <v>1079</v>
      </c>
      <c r="E16">
        <v>1079</v>
      </c>
      <c r="F16" t="s">
        <v>858</v>
      </c>
    </row>
    <row r="17" spans="1:6" x14ac:dyDescent="0.25">
      <c r="A17">
        <v>75892912</v>
      </c>
      <c r="B17">
        <v>43</v>
      </c>
      <c r="C17">
        <v>196</v>
      </c>
      <c r="D17">
        <v>1068.9109000000001</v>
      </c>
      <c r="E17">
        <v>1079.5999999999999</v>
      </c>
      <c r="F17" t="s">
        <v>858</v>
      </c>
    </row>
    <row r="18" spans="1:6" x14ac:dyDescent="0.25">
      <c r="A18">
        <v>75894312</v>
      </c>
      <c r="B18">
        <v>43</v>
      </c>
      <c r="C18">
        <v>2</v>
      </c>
      <c r="D18">
        <v>1079.5999999999999</v>
      </c>
      <c r="E18">
        <v>1079.5999999999999</v>
      </c>
      <c r="F18" t="s">
        <v>858</v>
      </c>
    </row>
    <row r="19" spans="1:6" x14ac:dyDescent="0.25">
      <c r="A19">
        <v>75893022</v>
      </c>
      <c r="B19">
        <v>43</v>
      </c>
      <c r="C19">
        <v>1</v>
      </c>
      <c r="D19">
        <v>1079.5999999999999</v>
      </c>
      <c r="E19">
        <v>1079.5999999999999</v>
      </c>
      <c r="F19" t="s">
        <v>858</v>
      </c>
    </row>
    <row r="20" spans="1:6" x14ac:dyDescent="0.25">
      <c r="A20">
        <v>75893680</v>
      </c>
      <c r="B20">
        <v>43</v>
      </c>
      <c r="C20">
        <v>1</v>
      </c>
      <c r="D20">
        <v>1079.5999999999999</v>
      </c>
      <c r="E20">
        <v>1079.5999999999999</v>
      </c>
      <c r="F20" t="s">
        <v>858</v>
      </c>
    </row>
    <row r="21" spans="1:6" x14ac:dyDescent="0.25">
      <c r="A21">
        <v>75894350</v>
      </c>
      <c r="B21">
        <v>43</v>
      </c>
      <c r="C21">
        <v>1</v>
      </c>
      <c r="D21">
        <v>1079.5999999999999</v>
      </c>
      <c r="E21">
        <v>1079.5999999999999</v>
      </c>
      <c r="F21" t="s">
        <v>858</v>
      </c>
    </row>
    <row r="22" spans="1:6" x14ac:dyDescent="0.25">
      <c r="A22">
        <v>75891100</v>
      </c>
      <c r="B22">
        <v>64</v>
      </c>
      <c r="C22">
        <v>286</v>
      </c>
      <c r="D22">
        <v>1069.1088999999999</v>
      </c>
      <c r="E22">
        <v>1079.8</v>
      </c>
      <c r="F22" t="s">
        <v>858</v>
      </c>
    </row>
    <row r="23" spans="1:6" x14ac:dyDescent="0.25">
      <c r="A23">
        <v>75868776</v>
      </c>
      <c r="B23">
        <v>27</v>
      </c>
      <c r="C23">
        <v>23</v>
      </c>
      <c r="D23">
        <v>1079.99</v>
      </c>
      <c r="E23">
        <v>1079.99</v>
      </c>
      <c r="F23" t="s">
        <v>858</v>
      </c>
    </row>
    <row r="24" spans="1:6" x14ac:dyDescent="0.25">
      <c r="A24">
        <v>75897662</v>
      </c>
      <c r="B24">
        <v>11</v>
      </c>
      <c r="C24">
        <v>7</v>
      </c>
      <c r="D24">
        <v>1080</v>
      </c>
      <c r="E24">
        <v>1080</v>
      </c>
      <c r="F24" t="s">
        <v>859</v>
      </c>
    </row>
    <row r="25" spans="1:6" x14ac:dyDescent="0.25">
      <c r="A25">
        <v>75897801</v>
      </c>
      <c r="B25">
        <v>166</v>
      </c>
      <c r="C25">
        <v>1</v>
      </c>
      <c r="D25">
        <v>1080</v>
      </c>
      <c r="E25">
        <v>1080</v>
      </c>
      <c r="F25" t="s">
        <v>858</v>
      </c>
    </row>
    <row r="26" spans="1:6" x14ac:dyDescent="0.25">
      <c r="A26">
        <v>75897882</v>
      </c>
      <c r="B26">
        <v>35</v>
      </c>
      <c r="C26">
        <v>9</v>
      </c>
      <c r="D26">
        <v>1085.7</v>
      </c>
      <c r="E26">
        <v>1085.7</v>
      </c>
      <c r="F26" t="s">
        <v>858</v>
      </c>
    </row>
    <row r="27" spans="1:6" x14ac:dyDescent="0.25">
      <c r="A27">
        <v>75895894</v>
      </c>
      <c r="B27">
        <v>35</v>
      </c>
      <c r="C27">
        <v>140</v>
      </c>
      <c r="D27">
        <v>1086</v>
      </c>
      <c r="E27">
        <v>1086</v>
      </c>
      <c r="F27" t="s">
        <v>858</v>
      </c>
    </row>
    <row r="28" spans="1:6" x14ac:dyDescent="0.25">
      <c r="A28">
        <v>75897200</v>
      </c>
      <c r="B28">
        <v>35</v>
      </c>
      <c r="C28">
        <v>8</v>
      </c>
      <c r="D28">
        <v>1086</v>
      </c>
      <c r="E28">
        <v>1086</v>
      </c>
      <c r="F28" t="s">
        <v>858</v>
      </c>
    </row>
    <row r="29" spans="1:6" x14ac:dyDescent="0.25">
      <c r="A29">
        <v>75896793</v>
      </c>
      <c r="B29">
        <v>35</v>
      </c>
      <c r="C29">
        <v>5</v>
      </c>
      <c r="D29">
        <v>1086</v>
      </c>
      <c r="E29">
        <v>1086</v>
      </c>
      <c r="F29" t="s">
        <v>858</v>
      </c>
    </row>
    <row r="30" spans="1:6" x14ac:dyDescent="0.25">
      <c r="A30">
        <v>75896141</v>
      </c>
      <c r="B30">
        <v>35</v>
      </c>
      <c r="C30">
        <v>1</v>
      </c>
      <c r="D30">
        <v>1086</v>
      </c>
      <c r="E30">
        <v>1086</v>
      </c>
      <c r="F30" t="s">
        <v>858</v>
      </c>
    </row>
    <row r="31" spans="1:6" x14ac:dyDescent="0.25">
      <c r="A31">
        <v>75894380</v>
      </c>
      <c r="B31">
        <v>40</v>
      </c>
      <c r="C31">
        <v>9</v>
      </c>
      <c r="D31">
        <v>1087</v>
      </c>
      <c r="E31">
        <v>1087</v>
      </c>
      <c r="F31" t="s">
        <v>858</v>
      </c>
    </row>
  </sheetData>
  <pageMargins left="0.7" right="0.7" top="0.75" bottom="0.75" header="0.3" footer="0.3"/>
  <tableParts count="1">
    <tablePart r:id="rId1"/>
  </tableParts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874407-11CC-4101-85A3-EE4126181937}">
  <sheetPr codeName="Sheet17"/>
  <dimension ref="A1:F31"/>
  <sheetViews>
    <sheetView workbookViewId="0">
      <selection sqref="A1:F31"/>
    </sheetView>
  </sheetViews>
  <sheetFormatPr defaultRowHeight="15" x14ac:dyDescent="0.25"/>
  <cols>
    <col min="1" max="1" width="9" bestFit="1" customWidth="1"/>
    <col min="2" max="2" width="12.7109375" bestFit="1" customWidth="1"/>
    <col min="3" max="3" width="10.140625" bestFit="1" customWidth="1"/>
    <col min="4" max="4" width="10" bestFit="1" customWidth="1"/>
    <col min="5" max="5" width="8" bestFit="1" customWidth="1"/>
    <col min="6" max="6" width="18.28515625" bestFit="1" customWidth="1"/>
  </cols>
  <sheetData>
    <row r="1" spans="1:6" x14ac:dyDescent="0.25">
      <c r="A1" t="s">
        <v>97</v>
      </c>
      <c r="B1" t="s">
        <v>98</v>
      </c>
      <c r="C1" t="s">
        <v>99</v>
      </c>
      <c r="D1" t="s">
        <v>100</v>
      </c>
      <c r="E1" t="s">
        <v>101</v>
      </c>
      <c r="F1" t="s">
        <v>102</v>
      </c>
    </row>
    <row r="2" spans="1:6" x14ac:dyDescent="0.25">
      <c r="A2">
        <v>75898077</v>
      </c>
      <c r="B2">
        <v>13</v>
      </c>
      <c r="C2">
        <v>2</v>
      </c>
      <c r="D2">
        <v>1000</v>
      </c>
      <c r="E2">
        <v>1000</v>
      </c>
      <c r="F2" t="s">
        <v>858</v>
      </c>
    </row>
    <row r="3" spans="1:6" x14ac:dyDescent="0.25">
      <c r="A3">
        <v>75897541</v>
      </c>
      <c r="B3">
        <v>13</v>
      </c>
      <c r="C3">
        <v>47</v>
      </c>
      <c r="D3">
        <v>1006</v>
      </c>
      <c r="E3">
        <v>1006</v>
      </c>
      <c r="F3" t="s">
        <v>858</v>
      </c>
    </row>
    <row r="4" spans="1:6" x14ac:dyDescent="0.25">
      <c r="A4">
        <v>75897484</v>
      </c>
      <c r="B4">
        <v>13</v>
      </c>
      <c r="C4">
        <v>20</v>
      </c>
      <c r="D4">
        <v>1006</v>
      </c>
      <c r="E4">
        <v>1006</v>
      </c>
      <c r="F4" t="s">
        <v>858</v>
      </c>
    </row>
    <row r="5" spans="1:6" x14ac:dyDescent="0.25">
      <c r="A5">
        <v>75897826</v>
      </c>
      <c r="B5">
        <v>13</v>
      </c>
      <c r="C5">
        <v>8</v>
      </c>
      <c r="D5">
        <v>1006</v>
      </c>
      <c r="E5">
        <v>1006</v>
      </c>
      <c r="F5" t="s">
        <v>858</v>
      </c>
    </row>
    <row r="6" spans="1:6" x14ac:dyDescent="0.25">
      <c r="A6">
        <v>75879457</v>
      </c>
      <c r="B6">
        <v>13</v>
      </c>
      <c r="C6">
        <v>100</v>
      </c>
      <c r="D6">
        <v>1006.98</v>
      </c>
      <c r="E6">
        <v>1006.98</v>
      </c>
      <c r="F6" t="s">
        <v>858</v>
      </c>
    </row>
    <row r="7" spans="1:6" x14ac:dyDescent="0.25">
      <c r="A7">
        <v>75897805</v>
      </c>
      <c r="B7">
        <v>11</v>
      </c>
      <c r="C7">
        <v>5</v>
      </c>
      <c r="D7">
        <v>1008.88</v>
      </c>
      <c r="E7">
        <v>1008.88</v>
      </c>
      <c r="F7" t="s">
        <v>859</v>
      </c>
    </row>
    <row r="8" spans="1:6" x14ac:dyDescent="0.25">
      <c r="A8">
        <v>75895045</v>
      </c>
      <c r="B8">
        <v>11</v>
      </c>
      <c r="C8">
        <v>111</v>
      </c>
      <c r="D8">
        <v>1008.9</v>
      </c>
      <c r="E8">
        <v>1008.9</v>
      </c>
      <c r="F8" t="s">
        <v>859</v>
      </c>
    </row>
    <row r="9" spans="1:6" x14ac:dyDescent="0.25">
      <c r="A9">
        <v>75895025</v>
      </c>
      <c r="B9">
        <v>11</v>
      </c>
      <c r="C9">
        <v>4</v>
      </c>
      <c r="D9">
        <v>1008.98</v>
      </c>
      <c r="E9">
        <v>1008.98</v>
      </c>
      <c r="F9" t="s">
        <v>859</v>
      </c>
    </row>
    <row r="10" spans="1:6" x14ac:dyDescent="0.25">
      <c r="A10">
        <v>75895873</v>
      </c>
      <c r="B10">
        <v>40</v>
      </c>
      <c r="C10">
        <v>100</v>
      </c>
      <c r="D10">
        <v>1009</v>
      </c>
      <c r="E10">
        <v>1009</v>
      </c>
      <c r="F10" t="s">
        <v>858</v>
      </c>
    </row>
    <row r="11" spans="1:6" x14ac:dyDescent="0.25">
      <c r="A11">
        <v>75885822</v>
      </c>
      <c r="B11">
        <v>11</v>
      </c>
      <c r="C11">
        <v>21</v>
      </c>
      <c r="D11">
        <v>1009.9</v>
      </c>
      <c r="E11">
        <v>1009.9</v>
      </c>
      <c r="F11" t="s">
        <v>859</v>
      </c>
    </row>
    <row r="12" spans="1:6" x14ac:dyDescent="0.25">
      <c r="A12">
        <v>75885291</v>
      </c>
      <c r="B12">
        <v>11</v>
      </c>
      <c r="C12">
        <v>8</v>
      </c>
      <c r="D12">
        <v>1009.9</v>
      </c>
      <c r="E12">
        <v>1009.9</v>
      </c>
      <c r="F12" t="s">
        <v>859</v>
      </c>
    </row>
    <row r="13" spans="1:6" x14ac:dyDescent="0.25">
      <c r="A13">
        <v>75897565</v>
      </c>
      <c r="B13">
        <v>14</v>
      </c>
      <c r="C13">
        <v>1</v>
      </c>
      <c r="D13">
        <v>1009.99</v>
      </c>
      <c r="E13">
        <v>1009.99</v>
      </c>
      <c r="F13" t="s">
        <v>858</v>
      </c>
    </row>
    <row r="14" spans="1:6" x14ac:dyDescent="0.25">
      <c r="A14">
        <v>75892675</v>
      </c>
      <c r="B14">
        <v>72</v>
      </c>
      <c r="C14">
        <v>2180</v>
      </c>
      <c r="D14">
        <v>1010</v>
      </c>
      <c r="E14">
        <v>1010</v>
      </c>
      <c r="F14" t="s">
        <v>858</v>
      </c>
    </row>
    <row r="15" spans="1:6" x14ac:dyDescent="0.25">
      <c r="A15">
        <v>75874172</v>
      </c>
      <c r="B15">
        <v>40</v>
      </c>
      <c r="C15">
        <v>157</v>
      </c>
      <c r="D15">
        <v>1010</v>
      </c>
      <c r="E15">
        <v>1010</v>
      </c>
      <c r="F15" t="s">
        <v>858</v>
      </c>
    </row>
    <row r="16" spans="1:6" x14ac:dyDescent="0.25">
      <c r="A16">
        <v>75888655</v>
      </c>
      <c r="B16">
        <v>79</v>
      </c>
      <c r="C16">
        <v>19</v>
      </c>
      <c r="D16">
        <v>1010</v>
      </c>
      <c r="E16">
        <v>1010</v>
      </c>
      <c r="F16" t="s">
        <v>858</v>
      </c>
    </row>
    <row r="17" spans="1:6" x14ac:dyDescent="0.25">
      <c r="A17">
        <v>75867609</v>
      </c>
      <c r="B17">
        <v>79</v>
      </c>
      <c r="C17">
        <v>12</v>
      </c>
      <c r="D17">
        <v>1000</v>
      </c>
      <c r="E17">
        <v>1010</v>
      </c>
      <c r="F17" t="s">
        <v>858</v>
      </c>
    </row>
    <row r="18" spans="1:6" x14ac:dyDescent="0.25">
      <c r="A18">
        <v>75870005</v>
      </c>
      <c r="B18">
        <v>64</v>
      </c>
      <c r="C18">
        <v>3</v>
      </c>
      <c r="D18">
        <v>1010</v>
      </c>
      <c r="E18">
        <v>1010</v>
      </c>
      <c r="F18" t="s">
        <v>858</v>
      </c>
    </row>
    <row r="19" spans="1:6" x14ac:dyDescent="0.25">
      <c r="A19">
        <v>75892719</v>
      </c>
      <c r="B19">
        <v>79</v>
      </c>
      <c r="C19">
        <v>3</v>
      </c>
      <c r="D19">
        <v>1010</v>
      </c>
      <c r="E19">
        <v>1010</v>
      </c>
      <c r="F19" t="s">
        <v>858</v>
      </c>
    </row>
    <row r="20" spans="1:6" x14ac:dyDescent="0.25">
      <c r="A20">
        <v>75896265</v>
      </c>
      <c r="B20">
        <v>79</v>
      </c>
      <c r="C20">
        <v>3</v>
      </c>
      <c r="D20">
        <v>1010</v>
      </c>
      <c r="E20">
        <v>1010</v>
      </c>
      <c r="F20" t="s">
        <v>858</v>
      </c>
    </row>
    <row r="21" spans="1:6" x14ac:dyDescent="0.25">
      <c r="A21">
        <v>75893456</v>
      </c>
      <c r="B21">
        <v>79</v>
      </c>
      <c r="C21">
        <v>1</v>
      </c>
      <c r="D21">
        <v>1010</v>
      </c>
      <c r="E21">
        <v>1010</v>
      </c>
      <c r="F21" t="s">
        <v>858</v>
      </c>
    </row>
    <row r="22" spans="1:6" x14ac:dyDescent="0.25">
      <c r="A22">
        <v>75898135</v>
      </c>
      <c r="B22">
        <v>65</v>
      </c>
      <c r="C22">
        <v>599</v>
      </c>
      <c r="D22">
        <v>1013.96</v>
      </c>
      <c r="E22">
        <v>1013.96</v>
      </c>
      <c r="F22" t="s">
        <v>858</v>
      </c>
    </row>
    <row r="23" spans="1:6" x14ac:dyDescent="0.25">
      <c r="A23">
        <v>75897961</v>
      </c>
      <c r="B23">
        <v>65</v>
      </c>
      <c r="C23">
        <v>6</v>
      </c>
      <c r="D23">
        <v>1013.97</v>
      </c>
      <c r="E23">
        <v>1013.97</v>
      </c>
      <c r="F23" t="s">
        <v>858</v>
      </c>
    </row>
    <row r="24" spans="1:6" x14ac:dyDescent="0.25">
      <c r="A24">
        <v>75897932</v>
      </c>
      <c r="B24">
        <v>65</v>
      </c>
      <c r="C24">
        <v>196</v>
      </c>
      <c r="D24">
        <v>1014.94</v>
      </c>
      <c r="E24">
        <v>1014.94</v>
      </c>
      <c r="F24" t="s">
        <v>858</v>
      </c>
    </row>
    <row r="25" spans="1:6" x14ac:dyDescent="0.25">
      <c r="A25">
        <v>75897567</v>
      </c>
      <c r="B25">
        <v>65</v>
      </c>
      <c r="C25">
        <v>2</v>
      </c>
      <c r="D25">
        <v>1014.97</v>
      </c>
      <c r="E25">
        <v>1014.97</v>
      </c>
      <c r="F25" t="s">
        <v>858</v>
      </c>
    </row>
    <row r="26" spans="1:6" x14ac:dyDescent="0.25">
      <c r="A26">
        <v>75897515</v>
      </c>
      <c r="B26">
        <v>65</v>
      </c>
      <c r="C26">
        <v>1388</v>
      </c>
      <c r="D26">
        <v>1014.98</v>
      </c>
      <c r="E26">
        <v>1014.98</v>
      </c>
      <c r="F26" t="s">
        <v>858</v>
      </c>
    </row>
    <row r="27" spans="1:6" x14ac:dyDescent="0.25">
      <c r="A27">
        <v>75896958</v>
      </c>
      <c r="B27">
        <v>15</v>
      </c>
      <c r="C27">
        <v>197</v>
      </c>
      <c r="D27">
        <v>1015</v>
      </c>
      <c r="E27">
        <v>1015</v>
      </c>
      <c r="F27" t="s">
        <v>858</v>
      </c>
    </row>
    <row r="28" spans="1:6" x14ac:dyDescent="0.25">
      <c r="A28">
        <v>75897747</v>
      </c>
      <c r="B28">
        <v>35</v>
      </c>
      <c r="C28">
        <v>10</v>
      </c>
      <c r="D28">
        <v>1004.9505</v>
      </c>
      <c r="E28">
        <v>1015</v>
      </c>
      <c r="F28" t="s">
        <v>858</v>
      </c>
    </row>
    <row r="29" spans="1:6" x14ac:dyDescent="0.25">
      <c r="A29">
        <v>75896083</v>
      </c>
      <c r="B29">
        <v>52</v>
      </c>
      <c r="C29">
        <v>2</v>
      </c>
      <c r="D29">
        <v>1016</v>
      </c>
      <c r="E29">
        <v>1016</v>
      </c>
      <c r="F29" t="s">
        <v>858</v>
      </c>
    </row>
    <row r="30" spans="1:6" x14ac:dyDescent="0.25">
      <c r="A30">
        <v>75896983</v>
      </c>
      <c r="B30">
        <v>35</v>
      </c>
      <c r="C30">
        <v>20</v>
      </c>
      <c r="D30">
        <v>1017</v>
      </c>
      <c r="E30">
        <v>1017</v>
      </c>
      <c r="F30" t="s">
        <v>858</v>
      </c>
    </row>
    <row r="31" spans="1:6" x14ac:dyDescent="0.25">
      <c r="A31">
        <v>75897209</v>
      </c>
      <c r="B31">
        <v>35</v>
      </c>
      <c r="C31">
        <v>1</v>
      </c>
      <c r="D31">
        <v>1017</v>
      </c>
      <c r="E31">
        <v>1017</v>
      </c>
      <c r="F31" t="s">
        <v>858</v>
      </c>
    </row>
  </sheetData>
  <pageMargins left="0.7" right="0.7" top="0.75" bottom="0.75" header="0.3" footer="0.3"/>
  <tableParts count="1">
    <tablePart r:id="rId1"/>
  </tableParts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F80A5D-34C4-49EB-8D73-79ADF86DA622}">
  <sheetPr codeName="Sheet18"/>
  <dimension ref="A1:F31"/>
  <sheetViews>
    <sheetView workbookViewId="0">
      <selection activeCell="I2" sqref="I2"/>
    </sheetView>
  </sheetViews>
  <sheetFormatPr defaultRowHeight="15" x14ac:dyDescent="0.25"/>
  <cols>
    <col min="1" max="1" width="9" bestFit="1" customWidth="1"/>
    <col min="2" max="2" width="12.7109375" bestFit="1" customWidth="1"/>
    <col min="3" max="3" width="10.140625" bestFit="1" customWidth="1"/>
    <col min="4" max="4" width="6.28515625" bestFit="1" customWidth="1"/>
    <col min="5" max="5" width="7.85546875" bestFit="1" customWidth="1"/>
    <col min="6" max="6" width="18.28515625" bestFit="1" customWidth="1"/>
  </cols>
  <sheetData>
    <row r="1" spans="1:6" x14ac:dyDescent="0.25">
      <c r="A1" t="s">
        <v>97</v>
      </c>
      <c r="B1" t="s">
        <v>98</v>
      </c>
      <c r="C1" t="s">
        <v>99</v>
      </c>
      <c r="D1" t="s">
        <v>100</v>
      </c>
      <c r="E1" t="s">
        <v>101</v>
      </c>
      <c r="F1" t="s">
        <v>102</v>
      </c>
    </row>
    <row r="2" spans="1:6" x14ac:dyDescent="0.25">
      <c r="A2">
        <v>75898066</v>
      </c>
      <c r="B2">
        <v>13</v>
      </c>
      <c r="C2">
        <v>135</v>
      </c>
      <c r="D2">
        <v>12</v>
      </c>
      <c r="E2">
        <v>12</v>
      </c>
      <c r="F2" t="s">
        <v>858</v>
      </c>
    </row>
    <row r="3" spans="1:6" x14ac:dyDescent="0.25">
      <c r="A3">
        <v>75897793</v>
      </c>
      <c r="B3">
        <v>13</v>
      </c>
      <c r="C3">
        <v>1882</v>
      </c>
      <c r="D3">
        <v>12.6</v>
      </c>
      <c r="E3">
        <v>12.6</v>
      </c>
      <c r="F3" t="s">
        <v>858</v>
      </c>
    </row>
    <row r="4" spans="1:6" x14ac:dyDescent="0.25">
      <c r="A4">
        <v>75892864</v>
      </c>
      <c r="B4">
        <v>44</v>
      </c>
      <c r="C4">
        <v>5098</v>
      </c>
      <c r="D4">
        <v>12.7</v>
      </c>
      <c r="E4">
        <v>12.7</v>
      </c>
      <c r="F4" t="s">
        <v>858</v>
      </c>
    </row>
    <row r="5" spans="1:6" x14ac:dyDescent="0.25">
      <c r="A5">
        <v>75895227</v>
      </c>
      <c r="B5">
        <v>13</v>
      </c>
      <c r="C5">
        <v>1058</v>
      </c>
      <c r="D5">
        <v>12.7</v>
      </c>
      <c r="E5">
        <v>12.7</v>
      </c>
      <c r="F5" t="s">
        <v>858</v>
      </c>
    </row>
    <row r="6" spans="1:6" x14ac:dyDescent="0.25">
      <c r="A6">
        <v>75896530</v>
      </c>
      <c r="B6">
        <v>13</v>
      </c>
      <c r="C6">
        <v>115</v>
      </c>
      <c r="D6">
        <v>12.7</v>
      </c>
      <c r="E6">
        <v>12.7</v>
      </c>
      <c r="F6" t="s">
        <v>858</v>
      </c>
    </row>
    <row r="7" spans="1:6" x14ac:dyDescent="0.25">
      <c r="A7">
        <v>75895087</v>
      </c>
      <c r="B7">
        <v>34</v>
      </c>
      <c r="C7">
        <v>600</v>
      </c>
      <c r="D7">
        <v>12.75</v>
      </c>
      <c r="E7">
        <v>12.75</v>
      </c>
      <c r="F7" t="s">
        <v>858</v>
      </c>
    </row>
    <row r="8" spans="1:6" x14ac:dyDescent="0.25">
      <c r="A8">
        <v>75898075</v>
      </c>
      <c r="B8">
        <v>65</v>
      </c>
      <c r="C8">
        <v>1011</v>
      </c>
      <c r="D8">
        <v>12.76</v>
      </c>
      <c r="E8">
        <v>12.76</v>
      </c>
      <c r="F8" t="s">
        <v>858</v>
      </c>
    </row>
    <row r="9" spans="1:6" x14ac:dyDescent="0.25">
      <c r="A9">
        <v>75898123</v>
      </c>
      <c r="B9">
        <v>65</v>
      </c>
      <c r="C9">
        <v>170</v>
      </c>
      <c r="D9">
        <v>12.76</v>
      </c>
      <c r="E9">
        <v>12.76</v>
      </c>
      <c r="F9" t="s">
        <v>858</v>
      </c>
    </row>
    <row r="10" spans="1:6" x14ac:dyDescent="0.25">
      <c r="A10">
        <v>75897937</v>
      </c>
      <c r="B10">
        <v>65</v>
      </c>
      <c r="C10">
        <v>2000</v>
      </c>
      <c r="D10">
        <v>12.77</v>
      </c>
      <c r="E10">
        <v>12.77</v>
      </c>
      <c r="F10" t="s">
        <v>858</v>
      </c>
    </row>
    <row r="11" spans="1:6" x14ac:dyDescent="0.25">
      <c r="A11">
        <v>75897832</v>
      </c>
      <c r="B11">
        <v>65</v>
      </c>
      <c r="C11">
        <v>16</v>
      </c>
      <c r="D11">
        <v>12.77</v>
      </c>
      <c r="E11">
        <v>12.77</v>
      </c>
      <c r="F11" t="s">
        <v>858</v>
      </c>
    </row>
    <row r="12" spans="1:6" x14ac:dyDescent="0.25">
      <c r="A12">
        <v>75897769</v>
      </c>
      <c r="B12">
        <v>65</v>
      </c>
      <c r="C12">
        <v>8</v>
      </c>
      <c r="D12">
        <v>12.77</v>
      </c>
      <c r="E12">
        <v>12.77</v>
      </c>
      <c r="F12" t="s">
        <v>858</v>
      </c>
    </row>
    <row r="13" spans="1:6" x14ac:dyDescent="0.25">
      <c r="A13">
        <v>75892039</v>
      </c>
      <c r="B13">
        <v>44</v>
      </c>
      <c r="C13">
        <v>908</v>
      </c>
      <c r="D13">
        <v>12.78</v>
      </c>
      <c r="E13">
        <v>12.78</v>
      </c>
      <c r="F13" t="s">
        <v>858</v>
      </c>
    </row>
    <row r="14" spans="1:6" x14ac:dyDescent="0.25">
      <c r="A14">
        <v>75897268</v>
      </c>
      <c r="B14">
        <v>27</v>
      </c>
      <c r="C14">
        <v>28</v>
      </c>
      <c r="D14">
        <v>12.79</v>
      </c>
      <c r="E14">
        <v>12.79</v>
      </c>
      <c r="F14" t="s">
        <v>858</v>
      </c>
    </row>
    <row r="15" spans="1:6" x14ac:dyDescent="0.25">
      <c r="A15">
        <v>75892277</v>
      </c>
      <c r="B15">
        <v>13</v>
      </c>
      <c r="C15">
        <v>4877</v>
      </c>
      <c r="D15">
        <v>12.8</v>
      </c>
      <c r="E15">
        <v>12.8</v>
      </c>
      <c r="F15" t="s">
        <v>858</v>
      </c>
    </row>
    <row r="16" spans="1:6" x14ac:dyDescent="0.25">
      <c r="A16">
        <v>75896201</v>
      </c>
      <c r="B16">
        <v>27</v>
      </c>
      <c r="C16">
        <v>903</v>
      </c>
      <c r="D16">
        <v>12.8</v>
      </c>
      <c r="E16">
        <v>12.8</v>
      </c>
      <c r="F16" t="s">
        <v>858</v>
      </c>
    </row>
    <row r="17" spans="1:6" x14ac:dyDescent="0.25">
      <c r="A17">
        <v>75896268</v>
      </c>
      <c r="B17">
        <v>27</v>
      </c>
      <c r="C17">
        <v>78</v>
      </c>
      <c r="D17">
        <v>12.8</v>
      </c>
      <c r="E17">
        <v>12.8</v>
      </c>
      <c r="F17" t="s">
        <v>858</v>
      </c>
    </row>
    <row r="18" spans="1:6" x14ac:dyDescent="0.25">
      <c r="A18">
        <v>75893981</v>
      </c>
      <c r="B18">
        <v>27</v>
      </c>
      <c r="C18">
        <v>68</v>
      </c>
      <c r="D18">
        <v>12.8</v>
      </c>
      <c r="E18">
        <v>12.8</v>
      </c>
      <c r="F18" t="s">
        <v>858</v>
      </c>
    </row>
    <row r="19" spans="1:6" x14ac:dyDescent="0.25">
      <c r="A19">
        <v>75889056</v>
      </c>
      <c r="B19">
        <v>44</v>
      </c>
      <c r="C19">
        <v>2105</v>
      </c>
      <c r="D19">
        <v>12.88</v>
      </c>
      <c r="E19">
        <v>12.88</v>
      </c>
      <c r="F19" t="s">
        <v>858</v>
      </c>
    </row>
    <row r="20" spans="1:6" x14ac:dyDescent="0.25">
      <c r="A20">
        <v>75889031</v>
      </c>
      <c r="B20">
        <v>44</v>
      </c>
      <c r="C20">
        <v>1000</v>
      </c>
      <c r="D20">
        <v>12.88</v>
      </c>
      <c r="E20">
        <v>12.88</v>
      </c>
      <c r="F20" t="s">
        <v>858</v>
      </c>
    </row>
    <row r="21" spans="1:6" x14ac:dyDescent="0.25">
      <c r="A21">
        <v>75887274</v>
      </c>
      <c r="B21">
        <v>44</v>
      </c>
      <c r="C21">
        <v>262</v>
      </c>
      <c r="D21">
        <v>12.88</v>
      </c>
      <c r="E21">
        <v>12.88</v>
      </c>
      <c r="F21" t="s">
        <v>858</v>
      </c>
    </row>
    <row r="22" spans="1:6" x14ac:dyDescent="0.25">
      <c r="A22">
        <v>75887082</v>
      </c>
      <c r="B22">
        <v>165</v>
      </c>
      <c r="C22">
        <v>1475</v>
      </c>
      <c r="D22">
        <v>12.9</v>
      </c>
      <c r="E22">
        <v>12.9</v>
      </c>
      <c r="F22" t="s">
        <v>858</v>
      </c>
    </row>
    <row r="23" spans="1:6" x14ac:dyDescent="0.25">
      <c r="A23">
        <v>75893681</v>
      </c>
      <c r="B23">
        <v>27</v>
      </c>
      <c r="C23">
        <v>1200</v>
      </c>
      <c r="D23">
        <v>12.9</v>
      </c>
      <c r="E23">
        <v>12.9</v>
      </c>
      <c r="F23" t="s">
        <v>858</v>
      </c>
    </row>
    <row r="24" spans="1:6" x14ac:dyDescent="0.25">
      <c r="A24">
        <v>75890862</v>
      </c>
      <c r="B24">
        <v>77</v>
      </c>
      <c r="C24">
        <v>10</v>
      </c>
      <c r="D24">
        <v>12.9</v>
      </c>
      <c r="E24">
        <v>12.9</v>
      </c>
      <c r="F24" t="s">
        <v>858</v>
      </c>
    </row>
    <row r="25" spans="1:6" x14ac:dyDescent="0.25">
      <c r="A25">
        <v>75894175</v>
      </c>
      <c r="B25">
        <v>64</v>
      </c>
      <c r="C25">
        <v>17000</v>
      </c>
      <c r="D25">
        <v>12.99</v>
      </c>
      <c r="E25">
        <v>12.99</v>
      </c>
      <c r="F25" t="s">
        <v>858</v>
      </c>
    </row>
    <row r="26" spans="1:6" x14ac:dyDescent="0.25">
      <c r="A26">
        <v>75888076</v>
      </c>
      <c r="B26">
        <v>72</v>
      </c>
      <c r="C26">
        <v>2995</v>
      </c>
      <c r="D26">
        <v>12.99</v>
      </c>
      <c r="E26">
        <v>12.99</v>
      </c>
      <c r="F26" t="s">
        <v>858</v>
      </c>
    </row>
    <row r="27" spans="1:6" x14ac:dyDescent="0.25">
      <c r="A27">
        <v>75895689</v>
      </c>
      <c r="B27">
        <v>9</v>
      </c>
      <c r="C27">
        <v>1699</v>
      </c>
      <c r="D27">
        <v>12.99</v>
      </c>
      <c r="E27">
        <v>12.99</v>
      </c>
      <c r="F27" t="s">
        <v>859</v>
      </c>
    </row>
    <row r="28" spans="1:6" x14ac:dyDescent="0.25">
      <c r="A28">
        <v>75879915</v>
      </c>
      <c r="B28">
        <v>64</v>
      </c>
      <c r="C28">
        <v>921</v>
      </c>
      <c r="D28">
        <v>12.99</v>
      </c>
      <c r="E28">
        <v>12.99</v>
      </c>
      <c r="F28" t="s">
        <v>858</v>
      </c>
    </row>
    <row r="29" spans="1:6" x14ac:dyDescent="0.25">
      <c r="A29">
        <v>75889621</v>
      </c>
      <c r="B29">
        <v>72</v>
      </c>
      <c r="C29">
        <v>500</v>
      </c>
      <c r="D29">
        <v>12.99</v>
      </c>
      <c r="E29">
        <v>12.99</v>
      </c>
      <c r="F29" t="s">
        <v>858</v>
      </c>
    </row>
    <row r="30" spans="1:6" x14ac:dyDescent="0.25">
      <c r="A30">
        <v>75891691</v>
      </c>
      <c r="B30">
        <v>64</v>
      </c>
      <c r="C30">
        <v>325</v>
      </c>
      <c r="D30">
        <v>12.99</v>
      </c>
      <c r="E30">
        <v>12.99</v>
      </c>
      <c r="F30" t="s">
        <v>858</v>
      </c>
    </row>
    <row r="31" spans="1:6" x14ac:dyDescent="0.25">
      <c r="A31">
        <v>75896331</v>
      </c>
      <c r="B31">
        <v>9</v>
      </c>
      <c r="C31">
        <v>323</v>
      </c>
      <c r="D31">
        <v>12.99</v>
      </c>
      <c r="E31">
        <v>12.99</v>
      </c>
      <c r="F31" t="s">
        <v>859</v>
      </c>
    </row>
  </sheetData>
  <pageMargins left="0.7" right="0.7" top="0.75" bottom="0.75" header="0.3" footer="0.3"/>
  <tableParts count="1">
    <tablePart r:id="rId1"/>
  </tableParts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2A443F-B1A6-4B08-A837-BFC3B899A5EA}">
  <sheetPr codeName="Sheet19"/>
  <dimension ref="A1:F31"/>
  <sheetViews>
    <sheetView workbookViewId="0">
      <selection activeCell="I2" sqref="I1:I2"/>
    </sheetView>
  </sheetViews>
  <sheetFormatPr defaultRowHeight="15" x14ac:dyDescent="0.25"/>
  <cols>
    <col min="1" max="1" width="9" bestFit="1" customWidth="1"/>
    <col min="2" max="2" width="12.7109375" bestFit="1" customWidth="1"/>
    <col min="3" max="3" width="10.140625" bestFit="1" customWidth="1"/>
    <col min="4" max="4" width="8" bestFit="1" customWidth="1"/>
    <col min="5" max="5" width="7.85546875" bestFit="1" customWidth="1"/>
    <col min="6" max="6" width="18.28515625" bestFit="1" customWidth="1"/>
  </cols>
  <sheetData>
    <row r="1" spans="1:6" x14ac:dyDescent="0.25">
      <c r="A1" t="s">
        <v>97</v>
      </c>
      <c r="B1" t="s">
        <v>98</v>
      </c>
      <c r="C1" t="s">
        <v>99</v>
      </c>
      <c r="D1" t="s">
        <v>100</v>
      </c>
      <c r="E1" t="s">
        <v>101</v>
      </c>
      <c r="F1" t="s">
        <v>102</v>
      </c>
    </row>
    <row r="2" spans="1:6" x14ac:dyDescent="0.25">
      <c r="A2">
        <v>75897804</v>
      </c>
      <c r="B2">
        <v>67</v>
      </c>
      <c r="C2">
        <v>8</v>
      </c>
      <c r="D2">
        <v>27</v>
      </c>
      <c r="E2">
        <v>27</v>
      </c>
      <c r="F2" t="s">
        <v>858</v>
      </c>
    </row>
    <row r="3" spans="1:6" x14ac:dyDescent="0.25">
      <c r="A3">
        <v>75896565</v>
      </c>
      <c r="B3">
        <v>24</v>
      </c>
      <c r="C3">
        <v>3201</v>
      </c>
      <c r="D3">
        <v>28.45</v>
      </c>
      <c r="E3">
        <v>28.45</v>
      </c>
      <c r="F3" t="s">
        <v>858</v>
      </c>
    </row>
    <row r="4" spans="1:6" x14ac:dyDescent="0.25">
      <c r="A4">
        <v>75896922</v>
      </c>
      <c r="B4">
        <v>10</v>
      </c>
      <c r="C4">
        <v>1049</v>
      </c>
      <c r="D4">
        <v>28.45</v>
      </c>
      <c r="E4">
        <v>28.45</v>
      </c>
      <c r="F4" t="s">
        <v>859</v>
      </c>
    </row>
    <row r="5" spans="1:6" x14ac:dyDescent="0.25">
      <c r="A5">
        <v>75897150</v>
      </c>
      <c r="B5">
        <v>24</v>
      </c>
      <c r="C5">
        <v>900</v>
      </c>
      <c r="D5">
        <v>28.45</v>
      </c>
      <c r="E5">
        <v>28.45</v>
      </c>
      <c r="F5" t="s">
        <v>858</v>
      </c>
    </row>
    <row r="6" spans="1:6" x14ac:dyDescent="0.25">
      <c r="A6">
        <v>75896398</v>
      </c>
      <c r="B6">
        <v>9</v>
      </c>
      <c r="C6">
        <v>3265</v>
      </c>
      <c r="D6">
        <v>28.48</v>
      </c>
      <c r="E6">
        <v>28.48</v>
      </c>
      <c r="F6" t="s">
        <v>859</v>
      </c>
    </row>
    <row r="7" spans="1:6" x14ac:dyDescent="0.25">
      <c r="A7">
        <v>75897116</v>
      </c>
      <c r="B7">
        <v>9</v>
      </c>
      <c r="C7">
        <v>307</v>
      </c>
      <c r="D7">
        <v>28.48</v>
      </c>
      <c r="E7">
        <v>28.48</v>
      </c>
      <c r="F7" t="s">
        <v>859</v>
      </c>
    </row>
    <row r="8" spans="1:6" x14ac:dyDescent="0.25">
      <c r="A8">
        <v>75897962</v>
      </c>
      <c r="B8">
        <v>14</v>
      </c>
      <c r="C8">
        <v>25</v>
      </c>
      <c r="D8">
        <v>28.48</v>
      </c>
      <c r="E8">
        <v>28.48</v>
      </c>
      <c r="F8" t="s">
        <v>858</v>
      </c>
    </row>
    <row r="9" spans="1:6" x14ac:dyDescent="0.25">
      <c r="A9">
        <v>75897564</v>
      </c>
      <c r="B9">
        <v>14</v>
      </c>
      <c r="C9">
        <v>3524</v>
      </c>
      <c r="D9">
        <v>28.49</v>
      </c>
      <c r="E9">
        <v>28.49</v>
      </c>
      <c r="F9" t="s">
        <v>858</v>
      </c>
    </row>
    <row r="10" spans="1:6" x14ac:dyDescent="0.25">
      <c r="A10">
        <v>75894335</v>
      </c>
      <c r="B10">
        <v>9</v>
      </c>
      <c r="C10">
        <v>51</v>
      </c>
      <c r="D10">
        <v>28.49</v>
      </c>
      <c r="E10">
        <v>28.49</v>
      </c>
      <c r="F10" t="s">
        <v>859</v>
      </c>
    </row>
    <row r="11" spans="1:6" x14ac:dyDescent="0.25">
      <c r="A11">
        <v>75898120</v>
      </c>
      <c r="B11">
        <v>56</v>
      </c>
      <c r="C11">
        <v>50</v>
      </c>
      <c r="D11">
        <v>28.49</v>
      </c>
      <c r="E11">
        <v>28.49</v>
      </c>
      <c r="F11" t="s">
        <v>858</v>
      </c>
    </row>
    <row r="12" spans="1:6" x14ac:dyDescent="0.25">
      <c r="A12">
        <v>75895692</v>
      </c>
      <c r="B12">
        <v>9</v>
      </c>
      <c r="C12">
        <v>20</v>
      </c>
      <c r="D12">
        <v>28.49</v>
      </c>
      <c r="E12">
        <v>28.49</v>
      </c>
      <c r="F12" t="s">
        <v>859</v>
      </c>
    </row>
    <row r="13" spans="1:6" x14ac:dyDescent="0.25">
      <c r="A13">
        <v>75895497</v>
      </c>
      <c r="B13">
        <v>83</v>
      </c>
      <c r="C13">
        <v>667</v>
      </c>
      <c r="D13">
        <v>28.5</v>
      </c>
      <c r="E13">
        <v>28.5</v>
      </c>
      <c r="F13" t="s">
        <v>858</v>
      </c>
    </row>
    <row r="14" spans="1:6" x14ac:dyDescent="0.25">
      <c r="A14">
        <v>75894105</v>
      </c>
      <c r="B14">
        <v>71</v>
      </c>
      <c r="C14">
        <v>598</v>
      </c>
      <c r="D14">
        <v>28.5</v>
      </c>
      <c r="E14">
        <v>28.5</v>
      </c>
      <c r="F14" t="s">
        <v>858</v>
      </c>
    </row>
    <row r="15" spans="1:6" x14ac:dyDescent="0.25">
      <c r="A15">
        <v>75894320</v>
      </c>
      <c r="B15">
        <v>9</v>
      </c>
      <c r="C15">
        <v>320</v>
      </c>
      <c r="D15">
        <v>28.5</v>
      </c>
      <c r="E15">
        <v>28.5</v>
      </c>
      <c r="F15" t="s">
        <v>859</v>
      </c>
    </row>
    <row r="16" spans="1:6" x14ac:dyDescent="0.25">
      <c r="A16">
        <v>75897918</v>
      </c>
      <c r="B16">
        <v>56</v>
      </c>
      <c r="C16">
        <v>300</v>
      </c>
      <c r="D16">
        <v>28.2178</v>
      </c>
      <c r="E16">
        <v>28.5</v>
      </c>
      <c r="F16" t="s">
        <v>858</v>
      </c>
    </row>
    <row r="17" spans="1:6" x14ac:dyDescent="0.25">
      <c r="A17">
        <v>75897920</v>
      </c>
      <c r="B17">
        <v>71</v>
      </c>
      <c r="C17">
        <v>222</v>
      </c>
      <c r="D17">
        <v>28.5</v>
      </c>
      <c r="E17">
        <v>28.5</v>
      </c>
      <c r="F17" t="s">
        <v>858</v>
      </c>
    </row>
    <row r="18" spans="1:6" x14ac:dyDescent="0.25">
      <c r="A18">
        <v>75895102</v>
      </c>
      <c r="B18">
        <v>71</v>
      </c>
      <c r="C18">
        <v>111</v>
      </c>
      <c r="D18">
        <v>28.5</v>
      </c>
      <c r="E18">
        <v>28.5</v>
      </c>
      <c r="F18" t="s">
        <v>858</v>
      </c>
    </row>
    <row r="19" spans="1:6" x14ac:dyDescent="0.25">
      <c r="A19">
        <v>75895070</v>
      </c>
      <c r="B19">
        <v>71</v>
      </c>
      <c r="C19">
        <v>99</v>
      </c>
      <c r="D19">
        <v>28.5</v>
      </c>
      <c r="E19">
        <v>28.5</v>
      </c>
      <c r="F19" t="s">
        <v>858</v>
      </c>
    </row>
    <row r="20" spans="1:6" x14ac:dyDescent="0.25">
      <c r="A20">
        <v>75896872</v>
      </c>
      <c r="B20">
        <v>42</v>
      </c>
      <c r="C20">
        <v>399</v>
      </c>
      <c r="D20">
        <v>28.6</v>
      </c>
      <c r="E20">
        <v>28.6</v>
      </c>
      <c r="F20" t="s">
        <v>858</v>
      </c>
    </row>
    <row r="21" spans="1:6" x14ac:dyDescent="0.25">
      <c r="A21">
        <v>75897193</v>
      </c>
      <c r="B21">
        <v>42</v>
      </c>
      <c r="C21">
        <v>119</v>
      </c>
      <c r="D21">
        <v>28.6</v>
      </c>
      <c r="E21">
        <v>28.6</v>
      </c>
      <c r="F21" t="s">
        <v>858</v>
      </c>
    </row>
    <row r="22" spans="1:6" x14ac:dyDescent="0.25">
      <c r="A22">
        <v>75898025</v>
      </c>
      <c r="B22">
        <v>65</v>
      </c>
      <c r="C22">
        <v>25</v>
      </c>
      <c r="D22">
        <v>28.63</v>
      </c>
      <c r="E22">
        <v>28.63</v>
      </c>
      <c r="F22" t="s">
        <v>858</v>
      </c>
    </row>
    <row r="23" spans="1:6" x14ac:dyDescent="0.25">
      <c r="A23">
        <v>75897789</v>
      </c>
      <c r="B23">
        <v>65</v>
      </c>
      <c r="C23">
        <v>1224</v>
      </c>
      <c r="D23">
        <v>28.64</v>
      </c>
      <c r="E23">
        <v>28.64</v>
      </c>
      <c r="F23" t="s">
        <v>858</v>
      </c>
    </row>
    <row r="24" spans="1:6" x14ac:dyDescent="0.25">
      <c r="A24">
        <v>75897952</v>
      </c>
      <c r="B24">
        <v>65</v>
      </c>
      <c r="C24">
        <v>898</v>
      </c>
      <c r="D24">
        <v>28.64</v>
      </c>
      <c r="E24">
        <v>28.64</v>
      </c>
      <c r="F24" t="s">
        <v>858</v>
      </c>
    </row>
    <row r="25" spans="1:6" x14ac:dyDescent="0.25">
      <c r="A25">
        <v>75897770</v>
      </c>
      <c r="B25">
        <v>65</v>
      </c>
      <c r="C25">
        <v>25</v>
      </c>
      <c r="D25">
        <v>28.65</v>
      </c>
      <c r="E25">
        <v>28.65</v>
      </c>
      <c r="F25" t="s">
        <v>858</v>
      </c>
    </row>
    <row r="26" spans="1:6" x14ac:dyDescent="0.25">
      <c r="A26">
        <v>75897656</v>
      </c>
      <c r="B26">
        <v>65</v>
      </c>
      <c r="C26">
        <v>140</v>
      </c>
      <c r="D26">
        <v>28.66</v>
      </c>
      <c r="E26">
        <v>28.66</v>
      </c>
      <c r="F26" t="s">
        <v>858</v>
      </c>
    </row>
    <row r="27" spans="1:6" x14ac:dyDescent="0.25">
      <c r="A27">
        <v>75894390</v>
      </c>
      <c r="B27">
        <v>42</v>
      </c>
      <c r="C27">
        <v>1</v>
      </c>
      <c r="D27">
        <v>28.69</v>
      </c>
      <c r="E27">
        <v>28.69</v>
      </c>
      <c r="F27" t="s">
        <v>858</v>
      </c>
    </row>
    <row r="28" spans="1:6" x14ac:dyDescent="0.25">
      <c r="A28">
        <v>75894858</v>
      </c>
      <c r="B28">
        <v>42</v>
      </c>
      <c r="C28">
        <v>1</v>
      </c>
      <c r="D28">
        <v>28.69</v>
      </c>
      <c r="E28">
        <v>28.69</v>
      </c>
      <c r="F28" t="s">
        <v>858</v>
      </c>
    </row>
    <row r="29" spans="1:6" x14ac:dyDescent="0.25">
      <c r="A29">
        <v>75894862</v>
      </c>
      <c r="B29">
        <v>42</v>
      </c>
      <c r="C29">
        <v>1</v>
      </c>
      <c r="D29">
        <v>28.69</v>
      </c>
      <c r="E29">
        <v>28.69</v>
      </c>
      <c r="F29" t="s">
        <v>858</v>
      </c>
    </row>
    <row r="30" spans="1:6" x14ac:dyDescent="0.25">
      <c r="A30">
        <v>75895735</v>
      </c>
      <c r="B30">
        <v>23</v>
      </c>
      <c r="C30">
        <v>200</v>
      </c>
      <c r="D30">
        <v>28.435600000000001</v>
      </c>
      <c r="E30">
        <v>28.72</v>
      </c>
      <c r="F30" t="s">
        <v>858</v>
      </c>
    </row>
    <row r="31" spans="1:6" x14ac:dyDescent="0.25">
      <c r="A31">
        <v>75896574</v>
      </c>
      <c r="B31">
        <v>23</v>
      </c>
      <c r="C31">
        <v>75</v>
      </c>
      <c r="D31">
        <v>28.72</v>
      </c>
      <c r="E31">
        <v>28.72</v>
      </c>
      <c r="F31" t="s">
        <v>858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_rels/item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6.xml"/></Relationships>
</file>

<file path=customXml/_rels/item7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7.xml"/></Relationships>
</file>

<file path=customXml/_rels/item8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8.xml"/></Relationships>
</file>

<file path=customXml/_rels/item9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9.xml"/></Relationships>
</file>

<file path=customXml/_rels/item10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0.xml"/></Relationships>
</file>

<file path=customXml/_rels/item1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1.xml"/></Relationships>
</file>

<file path=customXml/_rels/item1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2.xml"/></Relationships>
</file>

<file path=customXml/_rels/item1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3.xml"/></Relationships>
</file>

<file path=customXml/_rels/item1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4.xml"/></Relationships>
</file>

<file path=customXml/_rels/item1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5.xml"/></Relationships>
</file>

<file path=customXml/_rels/item1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6.xml"/></Relationships>
</file>

<file path=customXml/_rels/item17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7.xml"/></Relationships>
</file>

<file path=customXml/item1.xml>��
</file>

<file path=customXml/item2.xml>��
</file>

<file path=customXml/item3.xml>��
</file>

<file path=customXml/item4.xml>��
</file>

<file path=customXml/item5.xml>��
</file>

<file path=customXml/item6.xml>��
</file>

<file path=customXml/item7.xml>��
</file>

<file path=customXml/item8.xml>��
</file>

<file path=customXml/item9.xml>��
</file>

<file path=customXml/item10.xml>��
</file>

<file path=customXml/item11.xml>��
</file>

<file path=customXml/item12.xml>��
</file>

<file path=customXml/item13.xml>��
</file>

<file path=customXml/item14.xml>��
</file>

<file path=customXml/item15.xml>��
</file>

<file path=customXml/item16.xml>��
</file>

<file path=customXml/item17.xml>��
</file>

<file path=customXml/itemProps1.xml><?xml version="1.0" encoding="utf-8"?>
<ds:datastoreItem xmlns:ds="http://schemas.openxmlformats.org/officeDocument/2006/customXml" ds:itemID="{2E9BCECF-2C41-4D59-A69C-EA1FCCAF4351}">
  <ds:schemaRefs/>
</ds:datastoreItem>
</file>

<file path=customXml/itemProps2.xml><?xml version="1.0" encoding="utf-8"?>
<ds:datastoreItem xmlns:ds="http://schemas.openxmlformats.org/officeDocument/2006/customXml" ds:itemID="{9AF0107D-7164-42F3-BE91-0703CA9EC78C}">
  <ds:schemaRefs/>
</ds:datastoreItem>
</file>

<file path=customXml/itemProps3.xml><?xml version="1.0" encoding="utf-8"?>
<ds:datastoreItem xmlns:ds="http://schemas.openxmlformats.org/officeDocument/2006/customXml" ds:itemID="{471F4591-46C9-4F93-A6FA-9D2E7A922D12}">
  <ds:schemaRefs/>
</ds:datastoreItem>
</file>

<file path=customXml/itemProps4.xml><?xml version="1.0" encoding="utf-8"?>
<ds:datastoreItem xmlns:ds="http://schemas.openxmlformats.org/officeDocument/2006/customXml" ds:itemID="{190F9D57-0C48-4CFF-B4F6-196C8C5E19DD}">
  <ds:schemaRefs/>
</ds:datastoreItem>
</file>

<file path=customXml/itemProps5.xml><?xml version="1.0" encoding="utf-8"?>
<ds:datastoreItem xmlns:ds="http://schemas.openxmlformats.org/officeDocument/2006/customXml" ds:itemID="{2DE06423-C35C-4B36-A89D-32DE4469446A}">
  <ds:schemaRefs/>
</ds:datastoreItem>
</file>

<file path=customXml/itemProps6.xml><?xml version="1.0" encoding="utf-8"?>
<ds:datastoreItem xmlns:ds="http://schemas.openxmlformats.org/officeDocument/2006/customXml" ds:itemID="{CF4BC841-F653-47D0-991E-9E734D256E19}">
  <ds:schemaRefs/>
</ds:datastoreItem>
</file>

<file path=customXml/itemProps7.xml><?xml version="1.0" encoding="utf-8"?>
<ds:datastoreItem xmlns:ds="http://schemas.openxmlformats.org/officeDocument/2006/customXml" ds:itemID="{EBCFDD38-64DA-41A4-A40E-7F9B0B2C8640}">
  <ds:schemaRefs/>
</ds:datastoreItem>
</file>

<file path=customXml/itemProps8.xml><?xml version="1.0" encoding="utf-8"?>
<ds:datastoreItem xmlns:ds="http://schemas.openxmlformats.org/officeDocument/2006/customXml" ds:itemID="{1A5664AB-FE27-4E49-8C98-5BE6E3E00792}">
  <ds:schemaRefs/>
</ds:datastoreItem>
</file>

<file path=customXml/itemProps9.xml><?xml version="1.0" encoding="utf-8"?>
<ds:datastoreItem xmlns:ds="http://schemas.openxmlformats.org/officeDocument/2006/customXml" ds:itemID="{9FC2B130-A616-4C2B-A0FA-A9907601AB9D}">
  <ds:schemaRefs/>
</ds:datastoreItem>
</file>

<file path=customXml/itemProps10.xml><?xml version="1.0" encoding="utf-8"?>
<ds:datastoreItem xmlns:ds="http://schemas.openxmlformats.org/officeDocument/2006/customXml" ds:itemID="{433878D4-9CD7-429E-95CF-BEDF1C08EDBB}">
  <ds:schemaRefs/>
</ds:datastoreItem>
</file>

<file path=customXml/itemProps11.xml><?xml version="1.0" encoding="utf-8"?>
<ds:datastoreItem xmlns:ds="http://schemas.openxmlformats.org/officeDocument/2006/customXml" ds:itemID="{9F2B8A41-BF5F-43DA-9189-D967B107F1BC}">
  <ds:schemaRefs/>
</ds:datastoreItem>
</file>

<file path=customXml/itemProps12.xml><?xml version="1.0" encoding="utf-8"?>
<ds:datastoreItem xmlns:ds="http://schemas.openxmlformats.org/officeDocument/2006/customXml" ds:itemID="{77D98842-72DD-4727-85AF-863974F27F03}">
  <ds:schemaRefs/>
</ds:datastoreItem>
</file>

<file path=customXml/itemProps13.xml><?xml version="1.0" encoding="utf-8"?>
<ds:datastoreItem xmlns:ds="http://schemas.openxmlformats.org/officeDocument/2006/customXml" ds:itemID="{149A61FB-4F0E-49D5-80F0-A207DD3830F5}">
  <ds:schemaRefs/>
</ds:datastoreItem>
</file>

<file path=customXml/itemProps14.xml><?xml version="1.0" encoding="utf-8"?>
<ds:datastoreItem xmlns:ds="http://schemas.openxmlformats.org/officeDocument/2006/customXml" ds:itemID="{BEDF1129-C077-4CB0-A9A8-0174BB56CA5F}">
  <ds:schemaRefs/>
</ds:datastoreItem>
</file>

<file path=customXml/itemProps15.xml><?xml version="1.0" encoding="utf-8"?>
<ds:datastoreItem xmlns:ds="http://schemas.openxmlformats.org/officeDocument/2006/customXml" ds:itemID="{230CA95D-3A8D-4632-8BF1-B40E28850A1D}">
  <ds:schemaRefs/>
</ds:datastoreItem>
</file>

<file path=customXml/itemProps16.xml><?xml version="1.0" encoding="utf-8"?>
<ds:datastoreItem xmlns:ds="http://schemas.openxmlformats.org/officeDocument/2006/customXml" ds:itemID="{AA664A59-DD2B-4AF0-BB7E-481E94BD8CA3}">
  <ds:schemaRefs/>
</ds:datastoreItem>
</file>

<file path=customXml/itemProps17.xml><?xml version="1.0" encoding="utf-8"?>
<ds:datastoreItem xmlns:ds="http://schemas.openxmlformats.org/officeDocument/2006/customXml" ds:itemID="{9E6E305A-BE07-4E4A-85A2-95A35C181296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41</vt:i4>
      </vt:variant>
      <vt:variant>
        <vt:lpstr>Named Ranges</vt:lpstr>
      </vt:variant>
      <vt:variant>
        <vt:i4>9</vt:i4>
      </vt:variant>
    </vt:vector>
  </HeadingPairs>
  <TitlesOfParts>
    <vt:vector size="50" baseType="lpstr">
      <vt:lpstr>Countries</vt:lpstr>
      <vt:lpstr>Regions</vt:lpstr>
      <vt:lpstr>Vars</vt:lpstr>
      <vt:lpstr>Gold_Price</vt:lpstr>
      <vt:lpstr>WQ6 Offers</vt:lpstr>
      <vt:lpstr>WQ5 Offers</vt:lpstr>
      <vt:lpstr>WQ4 Offers</vt:lpstr>
      <vt:lpstr>WQ3 Offers</vt:lpstr>
      <vt:lpstr>WQ2 Offers</vt:lpstr>
      <vt:lpstr>WQ1 Offers</vt:lpstr>
      <vt:lpstr>FQ7 Offers</vt:lpstr>
      <vt:lpstr>FQ6 Offers</vt:lpstr>
      <vt:lpstr>FQ4 Offers</vt:lpstr>
      <vt:lpstr>FQ3 Offers</vt:lpstr>
      <vt:lpstr>FQ2 Offers</vt:lpstr>
      <vt:lpstr>HQ5 Offers</vt:lpstr>
      <vt:lpstr>HQ4 Offers</vt:lpstr>
      <vt:lpstr>HQ2 Offers</vt:lpstr>
      <vt:lpstr>AQ5 Offers</vt:lpstr>
      <vt:lpstr>AQ4 Offers</vt:lpstr>
      <vt:lpstr>AQ3 Offers</vt:lpstr>
      <vt:lpstr>AQ2 Offers</vt:lpstr>
      <vt:lpstr>AQ1 Offers</vt:lpstr>
      <vt:lpstr>General information</vt:lpstr>
      <vt:lpstr>Houses</vt:lpstr>
      <vt:lpstr>Weapons</vt:lpstr>
      <vt:lpstr>Airplanes</vt:lpstr>
      <vt:lpstr>Food</vt:lpstr>
      <vt:lpstr>Consolidated Results</vt:lpstr>
      <vt:lpstr>Consolidated Stock</vt:lpstr>
      <vt:lpstr>Return on Investment</vt:lpstr>
      <vt:lpstr>Effective Tax</vt:lpstr>
      <vt:lpstr>HQ3 Offers</vt:lpstr>
      <vt:lpstr>HQ1 Offers</vt:lpstr>
      <vt:lpstr>FQ5 Offers</vt:lpstr>
      <vt:lpstr>FQ1 Offers</vt:lpstr>
      <vt:lpstr>WQ7 Offers</vt:lpstr>
      <vt:lpstr>ARM Offers</vt:lpstr>
      <vt:lpstr>HRM Offers</vt:lpstr>
      <vt:lpstr>FRM Offers</vt:lpstr>
      <vt:lpstr>WRM Offers</vt:lpstr>
      <vt:lpstr>APIKEY</vt:lpstr>
      <vt:lpstr>RegionsAirplanes1</vt:lpstr>
      <vt:lpstr>RegionsAirplanes2</vt:lpstr>
      <vt:lpstr>RegionsFood1</vt:lpstr>
      <vt:lpstr>RegionsFood2</vt:lpstr>
      <vt:lpstr>RegionsHouse1</vt:lpstr>
      <vt:lpstr>RegionsHouse2</vt:lpstr>
      <vt:lpstr>RegionsWeapons1</vt:lpstr>
      <vt:lpstr>RegionsWeapons2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Raphael Louis Habsburg Bourbon; Curlybear</dc:creator>
  <cp:lastModifiedBy>Erwan Flohic</cp:lastModifiedBy>
  <dcterms:created xsi:type="dcterms:W3CDTF">2016-07-05T02:07:06Z</dcterms:created>
  <dcterms:modified xsi:type="dcterms:W3CDTF">2024-11-07T10:34:32Z</dcterms:modified>
  <cp:version>6.1</cp:version>
</cp:coreProperties>
</file>